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charts/chart69.xml" ContentType="application/vnd.openxmlformats-officedocument.drawingml.chart+xml"/>
  <Override PartName="/xl/drawings/drawing106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7.xml" ContentType="application/vnd.openxmlformats-officedocument.drawingml.chartshapes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3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6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19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120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3.xml" ContentType="application/vnd.openxmlformats-officedocument.drawingml.chartshapes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124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7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28.xml" ContentType="application/vnd.openxmlformats-officedocument.drawingml.chartshapes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drawings/drawing135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diciembre/"/>
    </mc:Choice>
  </mc:AlternateContent>
  <xr:revisionPtr revIDLastSave="72" documentId="8_{8E62F243-E08A-4A91-A5C5-1DBDF5E8675B}" xr6:coauthVersionLast="47" xr6:coauthVersionMax="47" xr10:uidLastSave="{FB63E369-BDA6-4F43-A398-AE1FFA55A541}"/>
  <bookViews>
    <workbookView xWindow="-120" yWindow="-120" windowWidth="29040" windowHeight="15720" xr2:uid="{4D286DE9-C1D4-459E-9BDD-871A3B68EBB8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8" r:id="rId8"/>
    <sheet name="Viajeros entr evol mensu TF15-2" sheetId="9" r:id="rId9"/>
    <sheet name="Viajeros entr evol mensu TF cat" sheetId="1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24" r:id="rId24"/>
    <sheet name="Pernocta evol mensu TF cat" sheetId="25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reside'!$B$4:$M$162</definedName>
    <definedName name="_xlnm.Print_Area" localSheetId="27">'Pernoctaciones lugar reside año'!$B$4:$M$162</definedName>
    <definedName name="_xlnm.Print_Area" localSheetId="26">'Pernoctaciones lugar residen ac'!$B$3:$M$162</definedName>
    <definedName name="_xlnm.Print_Area" localSheetId="21">'viaj alojados lugar residen acu'!$B$4:$N$163</definedName>
    <definedName name="_xlnm.Print_Area" localSheetId="18">'viaj entr lugar res año categor'!$B$4:$B$164</definedName>
    <definedName name="_xlnm.Print_Area" localSheetId="12">'viaj entrados lugar resid años '!$B$3:$M$162</definedName>
    <definedName name="_xlnm.Print_Area" localSheetId="14">'viaj entrados lugar residen acu'!$B$4:$M$22</definedName>
    <definedName name="_xlnm.Print_Area" localSheetId="16">'viaj entrados lugar residen apt'!$B$4:$M$22</definedName>
    <definedName name="_xlnm.Print_Area" localSheetId="17">'viaj entrados lugar residen cat'!$B$3:$B$163</definedName>
    <definedName name="_xlnm.Print_Area" localSheetId="15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9" i="44" l="1"/>
  <c r="D10" i="44"/>
  <c r="D11" i="44"/>
  <c r="D12" i="44"/>
  <c r="D13" i="44"/>
  <c r="D14" i="44"/>
  <c r="D15" i="44"/>
  <c r="D16" i="44"/>
  <c r="D17" i="44"/>
  <c r="D18" i="44"/>
  <c r="D19" i="44"/>
  <c r="D20" i="44"/>
  <c r="D21" i="44"/>
  <c r="D20" i="46"/>
  <c r="D19" i="46"/>
  <c r="D18" i="46"/>
  <c r="D17" i="46"/>
  <c r="D16" i="46"/>
  <c r="D14" i="46"/>
  <c r="D13" i="46"/>
  <c r="D12" i="46"/>
  <c r="D11" i="46"/>
  <c r="D10" i="46"/>
  <c r="D9" i="46"/>
  <c r="D8" i="46"/>
  <c r="D20" i="45"/>
  <c r="D19" i="45"/>
  <c r="D18" i="45"/>
  <c r="D17" i="45"/>
  <c r="D16" i="45"/>
  <c r="D14" i="45"/>
  <c r="D13" i="45"/>
  <c r="D12" i="45"/>
  <c r="D11" i="45"/>
  <c r="D10" i="45"/>
  <c r="D9" i="45"/>
  <c r="D8" i="45"/>
  <c r="D8" i="44"/>
  <c r="K109" i="33"/>
  <c r="L109" i="33" s="1"/>
  <c r="I109" i="33"/>
  <c r="J109" i="33" s="1"/>
  <c r="G109" i="33"/>
  <c r="H109" i="33" s="1"/>
  <c r="E109" i="33"/>
  <c r="F109" i="33" s="1"/>
  <c r="C109" i="33"/>
  <c r="L108" i="33"/>
  <c r="J108" i="33"/>
  <c r="H108" i="33"/>
  <c r="F108" i="33"/>
  <c r="L107" i="33"/>
  <c r="J107" i="33"/>
  <c r="H107" i="33"/>
  <c r="F107" i="33"/>
  <c r="L106" i="33"/>
  <c r="J106" i="33"/>
  <c r="H106" i="33"/>
  <c r="F106" i="33"/>
  <c r="L105" i="33"/>
  <c r="J105" i="33"/>
  <c r="H105" i="33"/>
  <c r="F105" i="33"/>
  <c r="L104" i="33"/>
  <c r="J104" i="33"/>
  <c r="H104" i="33"/>
  <c r="F104" i="33"/>
  <c r="L103" i="33"/>
  <c r="J103" i="33"/>
  <c r="H103" i="33"/>
  <c r="F103" i="33"/>
  <c r="L102" i="33"/>
  <c r="J102" i="33"/>
  <c r="H102" i="33"/>
  <c r="F102" i="33"/>
  <c r="L101" i="33"/>
  <c r="J101" i="33"/>
  <c r="H101" i="33"/>
  <c r="F101" i="33"/>
  <c r="L100" i="33"/>
  <c r="J100" i="33"/>
  <c r="H100" i="33"/>
  <c r="F100" i="33"/>
  <c r="L99" i="33"/>
  <c r="J99" i="33"/>
  <c r="H99" i="33"/>
  <c r="F99" i="33"/>
  <c r="L98" i="33"/>
  <c r="J98" i="33"/>
  <c r="H98" i="33"/>
  <c r="F98" i="33"/>
  <c r="L97" i="33"/>
  <c r="J97" i="33"/>
  <c r="H97" i="33"/>
  <c r="F97" i="33"/>
  <c r="L96" i="33"/>
  <c r="J96" i="33"/>
  <c r="H96" i="33"/>
  <c r="F96" i="33"/>
  <c r="D96" i="33"/>
  <c r="L87" i="33"/>
  <c r="J87" i="33"/>
  <c r="H87" i="33"/>
  <c r="F87" i="33"/>
  <c r="L86" i="33"/>
  <c r="J86" i="33"/>
  <c r="H86" i="33"/>
  <c r="F86" i="33"/>
  <c r="L85" i="33"/>
  <c r="J85" i="33"/>
  <c r="H85" i="33"/>
  <c r="F85" i="33"/>
  <c r="L84" i="33"/>
  <c r="J84" i="33"/>
  <c r="H84" i="33"/>
  <c r="F84" i="33"/>
  <c r="L83" i="33"/>
  <c r="J83" i="33"/>
  <c r="H83" i="33"/>
  <c r="F83" i="33"/>
  <c r="L82" i="33"/>
  <c r="J82" i="33"/>
  <c r="H82" i="33"/>
  <c r="F82" i="33"/>
  <c r="L81" i="33"/>
  <c r="J81" i="33"/>
  <c r="H81" i="33"/>
  <c r="F81" i="33"/>
  <c r="L80" i="33"/>
  <c r="J80" i="33"/>
  <c r="H80" i="33"/>
  <c r="F80" i="33"/>
  <c r="L79" i="33"/>
  <c r="J79" i="33"/>
  <c r="H79" i="33"/>
  <c r="F79" i="33"/>
  <c r="L78" i="33"/>
  <c r="J78" i="33"/>
  <c r="H78" i="33"/>
  <c r="F78" i="33"/>
  <c r="L77" i="33"/>
  <c r="J77" i="33"/>
  <c r="H77" i="33"/>
  <c r="F77" i="33"/>
  <c r="L76" i="33"/>
  <c r="J76" i="33"/>
  <c r="H76" i="33"/>
  <c r="F76" i="33"/>
  <c r="L75" i="33"/>
  <c r="J75" i="33"/>
  <c r="H75" i="33"/>
  <c r="F75" i="33"/>
  <c r="L74" i="33"/>
  <c r="J74" i="33"/>
  <c r="H74" i="33"/>
  <c r="F74" i="33"/>
  <c r="D74" i="33"/>
  <c r="L65" i="33"/>
  <c r="J65" i="33"/>
  <c r="H65" i="33"/>
  <c r="F65" i="33"/>
  <c r="L64" i="33"/>
  <c r="J64" i="33"/>
  <c r="H64" i="33"/>
  <c r="F64" i="33"/>
  <c r="L63" i="33"/>
  <c r="J63" i="33"/>
  <c r="H63" i="33"/>
  <c r="F63" i="33"/>
  <c r="L62" i="33"/>
  <c r="J62" i="33"/>
  <c r="H62" i="33"/>
  <c r="F62" i="33"/>
  <c r="L61" i="33"/>
  <c r="J61" i="33"/>
  <c r="H61" i="33"/>
  <c r="F61" i="33"/>
  <c r="L60" i="33"/>
  <c r="J60" i="33"/>
  <c r="H60" i="33"/>
  <c r="F60" i="33"/>
  <c r="L59" i="33"/>
  <c r="J59" i="33"/>
  <c r="H59" i="33"/>
  <c r="F59" i="33"/>
  <c r="L58" i="33"/>
  <c r="J58" i="33"/>
  <c r="H58" i="33"/>
  <c r="F58" i="33"/>
  <c r="L57" i="33"/>
  <c r="J57" i="33"/>
  <c r="H57" i="33"/>
  <c r="F57" i="33"/>
  <c r="L56" i="33"/>
  <c r="J56" i="33"/>
  <c r="H56" i="33"/>
  <c r="F56" i="33"/>
  <c r="L55" i="33"/>
  <c r="J55" i="33"/>
  <c r="H55" i="33"/>
  <c r="F55" i="33"/>
  <c r="L54" i="33"/>
  <c r="J54" i="33"/>
  <c r="H54" i="33"/>
  <c r="F54" i="33"/>
  <c r="L53" i="33"/>
  <c r="J53" i="33"/>
  <c r="H53" i="33"/>
  <c r="F53" i="33"/>
  <c r="L52" i="33"/>
  <c r="J52" i="33"/>
  <c r="H52" i="33"/>
  <c r="F52" i="33"/>
  <c r="D52" i="33"/>
  <c r="L43" i="33"/>
  <c r="J43" i="33"/>
  <c r="H43" i="33"/>
  <c r="F43" i="33"/>
  <c r="L42" i="33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L30" i="33"/>
  <c r="J30" i="33"/>
  <c r="H30" i="33"/>
  <c r="F30" i="33"/>
  <c r="D30" i="33"/>
  <c r="L21" i="33"/>
  <c r="J21" i="33"/>
  <c r="H21" i="33"/>
  <c r="F21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D106" i="11"/>
  <c r="D105" i="11"/>
  <c r="D104" i="11"/>
  <c r="D103" i="11"/>
  <c r="D102" i="11"/>
  <c r="D101" i="11"/>
  <c r="D100" i="11"/>
  <c r="D83" i="11"/>
  <c r="D82" i="11"/>
  <c r="D81" i="11"/>
  <c r="D80" i="11"/>
  <c r="D79" i="11"/>
  <c r="D78" i="11"/>
  <c r="D77" i="11"/>
  <c r="D60" i="11"/>
  <c r="D59" i="11"/>
  <c r="D58" i="11"/>
  <c r="D57" i="11"/>
  <c r="D56" i="11"/>
  <c r="D55" i="11"/>
  <c r="D54" i="11"/>
  <c r="D37" i="11"/>
  <c r="D36" i="11"/>
  <c r="D35" i="11"/>
  <c r="D34" i="11"/>
  <c r="D33" i="11"/>
  <c r="D32" i="11"/>
  <c r="D31" i="11"/>
  <c r="D14" i="11"/>
  <c r="D13" i="11"/>
  <c r="D12" i="11"/>
  <c r="D10" i="11"/>
  <c r="D9" i="11"/>
  <c r="D8" i="11"/>
  <c r="O135" i="43" l="1"/>
  <c r="N135" i="43"/>
  <c r="M135" i="43"/>
  <c r="L135" i="43"/>
  <c r="K135" i="43"/>
  <c r="I135" i="43"/>
  <c r="H135" i="43"/>
  <c r="G135" i="43"/>
  <c r="T5" i="43"/>
  <c r="S5" i="43"/>
  <c r="R5" i="43"/>
  <c r="Q5" i="43"/>
  <c r="P5" i="43"/>
  <c r="N5" i="43"/>
  <c r="M5" i="43"/>
  <c r="L5" i="43"/>
  <c r="J5" i="43"/>
  <c r="I5" i="43"/>
  <c r="H5" i="43"/>
  <c r="F5" i="43"/>
  <c r="O135" i="42"/>
  <c r="M135" i="42"/>
  <c r="L135" i="42"/>
  <c r="K135" i="42"/>
  <c r="I135" i="42"/>
  <c r="G135" i="42"/>
  <c r="S5" i="42"/>
  <c r="N5" i="42"/>
  <c r="L5" i="42"/>
  <c r="J5" i="42"/>
  <c r="F5" i="42"/>
  <c r="I135" i="41"/>
  <c r="H135" i="41"/>
  <c r="G135" i="41"/>
  <c r="T5" i="41"/>
  <c r="L5" i="41"/>
  <c r="I5" i="41"/>
  <c r="L133" i="40"/>
  <c r="K133" i="40"/>
  <c r="N133" i="40"/>
  <c r="I133" i="40"/>
  <c r="G133" i="40"/>
  <c r="H133" i="40"/>
  <c r="O133" i="40"/>
  <c r="T5" i="40"/>
  <c r="R5" i="40"/>
  <c r="M5" i="40"/>
  <c r="J5" i="40"/>
  <c r="F5" i="40"/>
  <c r="M133" i="39"/>
  <c r="I133" i="39"/>
  <c r="H133" i="39"/>
  <c r="N5" i="39"/>
  <c r="M5" i="39"/>
  <c r="L5" i="39"/>
  <c r="J5" i="39"/>
  <c r="M133" i="38"/>
  <c r="L133" i="38"/>
  <c r="I133" i="38"/>
  <c r="T5" i="38"/>
  <c r="N5" i="38"/>
  <c r="F5" i="38"/>
  <c r="N123" i="37"/>
  <c r="K123" i="37"/>
  <c r="L5" i="37"/>
  <c r="K5" i="37"/>
  <c r="M5" i="37"/>
  <c r="I5" i="37"/>
  <c r="Y29" i="35"/>
  <c r="X29" i="35"/>
  <c r="H29" i="35"/>
  <c r="BB7" i="35"/>
  <c r="AY7" i="35"/>
  <c r="AX7" i="35"/>
  <c r="AR7" i="35"/>
  <c r="AP7" i="35"/>
  <c r="AO7" i="35"/>
  <c r="AF7" i="35"/>
  <c r="AE7" i="35"/>
  <c r="X7" i="35"/>
  <c r="O7" i="35"/>
  <c r="I7" i="35"/>
  <c r="H7" i="35"/>
  <c r="O96" i="33"/>
  <c r="N96" i="33"/>
  <c r="N74" i="33"/>
  <c r="O74" i="33"/>
  <c r="O52" i="33"/>
  <c r="L96" i="31"/>
  <c r="H96" i="31"/>
  <c r="J96" i="31"/>
  <c r="N74" i="31"/>
  <c r="H74" i="31"/>
  <c r="F74" i="31"/>
  <c r="D74" i="31"/>
  <c r="O74" i="31"/>
  <c r="J74" i="31"/>
  <c r="F52" i="31"/>
  <c r="D52" i="31"/>
  <c r="L52" i="31"/>
  <c r="J52" i="31"/>
  <c r="H52" i="31"/>
  <c r="O30" i="31"/>
  <c r="N30" i="31"/>
  <c r="J30" i="31"/>
  <c r="D30" i="31"/>
  <c r="O8" i="31"/>
  <c r="N8" i="31"/>
  <c r="L8" i="31"/>
  <c r="F8" i="31"/>
  <c r="J272" i="30"/>
  <c r="H272" i="30"/>
  <c r="D272" i="30"/>
  <c r="N272" i="30"/>
  <c r="C271" i="30"/>
  <c r="O272" i="30" s="1"/>
  <c r="B270" i="30"/>
  <c r="L250" i="30"/>
  <c r="J250" i="30"/>
  <c r="H250" i="30"/>
  <c r="D250" i="30"/>
  <c r="C249" i="30"/>
  <c r="B248" i="30"/>
  <c r="L228" i="30"/>
  <c r="J228" i="30"/>
  <c r="D228" i="30"/>
  <c r="H228" i="30"/>
  <c r="C227" i="30"/>
  <c r="B226" i="30"/>
  <c r="L206" i="30"/>
  <c r="F206" i="30"/>
  <c r="D206" i="30"/>
  <c r="N206" i="30"/>
  <c r="J206" i="30"/>
  <c r="C205" i="30"/>
  <c r="B204" i="30"/>
  <c r="L184" i="30"/>
  <c r="F184" i="30"/>
  <c r="D184" i="30"/>
  <c r="N184" i="30"/>
  <c r="J184" i="30"/>
  <c r="H184" i="30"/>
  <c r="C183" i="30"/>
  <c r="B182" i="30"/>
  <c r="L162" i="30"/>
  <c r="F162" i="30"/>
  <c r="D162" i="30"/>
  <c r="N162" i="30"/>
  <c r="J162" i="30"/>
  <c r="H162" i="30"/>
  <c r="C161" i="30"/>
  <c r="B160" i="30"/>
  <c r="L140" i="30"/>
  <c r="F140" i="30"/>
  <c r="D140" i="30"/>
  <c r="N140" i="30"/>
  <c r="J140" i="30"/>
  <c r="H140" i="30"/>
  <c r="C139" i="30"/>
  <c r="B138" i="30"/>
  <c r="L118" i="30"/>
  <c r="F118" i="30"/>
  <c r="D118" i="30"/>
  <c r="N118" i="30"/>
  <c r="J118" i="30"/>
  <c r="H118" i="30"/>
  <c r="C117" i="30"/>
  <c r="B116" i="30"/>
  <c r="F96" i="30"/>
  <c r="D96" i="30"/>
  <c r="L96" i="30"/>
  <c r="J96" i="30"/>
  <c r="C95" i="30"/>
  <c r="H74" i="30"/>
  <c r="F74" i="30"/>
  <c r="D74" i="30"/>
  <c r="L74" i="30"/>
  <c r="J74" i="30"/>
  <c r="C73" i="30"/>
  <c r="O52" i="30"/>
  <c r="F52" i="30"/>
  <c r="D52" i="30"/>
  <c r="C51" i="30"/>
  <c r="D30" i="30"/>
  <c r="L30" i="30"/>
  <c r="H30" i="30"/>
  <c r="F30" i="30"/>
  <c r="C29" i="30"/>
  <c r="O8" i="30"/>
  <c r="D8" i="30"/>
  <c r="N8" i="30"/>
  <c r="L8" i="30"/>
  <c r="F8" i="30"/>
  <c r="C7" i="30"/>
  <c r="M6" i="28"/>
  <c r="I6" i="28"/>
  <c r="B4" i="28"/>
  <c r="B3" i="27"/>
  <c r="M6" i="26"/>
  <c r="J6" i="26"/>
  <c r="I6" i="26"/>
  <c r="L6" i="26"/>
  <c r="B4" i="26"/>
  <c r="L96" i="25"/>
  <c r="J96" i="25"/>
  <c r="D96" i="25"/>
  <c r="F96" i="25"/>
  <c r="H74" i="25"/>
  <c r="L74" i="25"/>
  <c r="J74" i="25"/>
  <c r="D74" i="25"/>
  <c r="O52" i="25"/>
  <c r="J52" i="25"/>
  <c r="F52" i="25"/>
  <c r="H52" i="25"/>
  <c r="D52" i="25"/>
  <c r="N30" i="25"/>
  <c r="D30" i="25"/>
  <c r="H30" i="25"/>
  <c r="L8" i="25"/>
  <c r="J8" i="25"/>
  <c r="D8" i="25"/>
  <c r="H8" i="25"/>
  <c r="F8" i="25"/>
  <c r="H254" i="24"/>
  <c r="D254" i="24"/>
  <c r="C253" i="24"/>
  <c r="B252" i="24"/>
  <c r="H228" i="24"/>
  <c r="C227" i="24"/>
  <c r="D228" i="24" s="1"/>
  <c r="B226" i="24"/>
  <c r="H206" i="24"/>
  <c r="C205" i="24"/>
  <c r="D206" i="24" s="1"/>
  <c r="B204" i="24"/>
  <c r="H184" i="24"/>
  <c r="C183" i="24"/>
  <c r="D184" i="24" s="1"/>
  <c r="B182" i="24"/>
  <c r="H162" i="24"/>
  <c r="F162" i="24"/>
  <c r="C161" i="24"/>
  <c r="D162" i="24" s="1"/>
  <c r="B160" i="24"/>
  <c r="H140" i="24"/>
  <c r="F140" i="24"/>
  <c r="C139" i="24"/>
  <c r="D140" i="24" s="1"/>
  <c r="B138" i="24"/>
  <c r="H118" i="24"/>
  <c r="F118" i="24"/>
  <c r="C117" i="24"/>
  <c r="D118" i="24" s="1"/>
  <c r="B116" i="24"/>
  <c r="H96" i="24"/>
  <c r="F96" i="24"/>
  <c r="C95" i="24"/>
  <c r="H74" i="24"/>
  <c r="F74" i="24"/>
  <c r="D74" i="24"/>
  <c r="C73" i="24"/>
  <c r="F52" i="24"/>
  <c r="D52" i="24"/>
  <c r="C51" i="24"/>
  <c r="D30" i="24"/>
  <c r="H30" i="24"/>
  <c r="C29" i="24"/>
  <c r="O8" i="24"/>
  <c r="N8" i="24"/>
  <c r="J8" i="24"/>
  <c r="D8" i="24"/>
  <c r="L8" i="24"/>
  <c r="H8" i="24"/>
  <c r="N7" i="22"/>
  <c r="L7" i="22"/>
  <c r="M7" i="22"/>
  <c r="J7" i="22"/>
  <c r="K7" i="22"/>
  <c r="B4" i="22"/>
  <c r="S8" i="21"/>
  <c r="B5" i="21"/>
  <c r="B4" i="19"/>
  <c r="AB6" i="18"/>
  <c r="AA6" i="18"/>
  <c r="S6" i="18"/>
  <c r="T6" i="18"/>
  <c r="K6" i="18"/>
  <c r="B3" i="18"/>
  <c r="Z7" i="17"/>
  <c r="W7" i="17"/>
  <c r="L7" i="17"/>
  <c r="K7" i="17"/>
  <c r="B4" i="17"/>
  <c r="AA7" i="16"/>
  <c r="Z7" i="16"/>
  <c r="M7" i="16"/>
  <c r="B4" i="16"/>
  <c r="AA7" i="15"/>
  <c r="X7" i="15"/>
  <c r="W7" i="15"/>
  <c r="Z7" i="15"/>
  <c r="M7" i="15"/>
  <c r="L7" i="15"/>
  <c r="B4" i="15"/>
  <c r="V9" i="14"/>
  <c r="B6" i="14"/>
  <c r="AA6" i="13"/>
  <c r="X6" i="13"/>
  <c r="W6" i="13"/>
  <c r="M6" i="13"/>
  <c r="L6" i="13"/>
  <c r="B3" i="13"/>
  <c r="W5" i="12"/>
  <c r="U5" i="12"/>
  <c r="M5" i="12"/>
  <c r="J5" i="12"/>
  <c r="I5" i="12"/>
  <c r="N96" i="10"/>
  <c r="H96" i="10"/>
  <c r="F96" i="10"/>
  <c r="D96" i="10"/>
  <c r="L96" i="10"/>
  <c r="C95" i="10"/>
  <c r="O74" i="10"/>
  <c r="L74" i="10"/>
  <c r="F74" i="10"/>
  <c r="D74" i="10"/>
  <c r="C73" i="10"/>
  <c r="J52" i="10"/>
  <c r="D52" i="10"/>
  <c r="L52" i="10"/>
  <c r="C51" i="10"/>
  <c r="O30" i="10"/>
  <c r="H30" i="10"/>
  <c r="D30" i="10"/>
  <c r="C29" i="10"/>
  <c r="O8" i="10"/>
  <c r="N8" i="10"/>
  <c r="F8" i="10"/>
  <c r="D8" i="10"/>
  <c r="C7" i="10"/>
  <c r="S8" i="9"/>
  <c r="J272" i="8"/>
  <c r="H272" i="8"/>
  <c r="D272" i="8"/>
  <c r="L272" i="8"/>
  <c r="F272" i="8"/>
  <c r="C271" i="8"/>
  <c r="B270" i="8"/>
  <c r="J250" i="8"/>
  <c r="D250" i="8"/>
  <c r="L250" i="8"/>
  <c r="H250" i="8"/>
  <c r="F250" i="8"/>
  <c r="C249" i="8"/>
  <c r="B248" i="8"/>
  <c r="J228" i="8"/>
  <c r="D228" i="8"/>
  <c r="L228" i="8"/>
  <c r="H228" i="8"/>
  <c r="F228" i="8"/>
  <c r="C227" i="8"/>
  <c r="B226" i="8"/>
  <c r="L206" i="8"/>
  <c r="J206" i="8"/>
  <c r="D206" i="8"/>
  <c r="H206" i="8"/>
  <c r="F206" i="8"/>
  <c r="C205" i="8"/>
  <c r="B204" i="8"/>
  <c r="N184" i="8"/>
  <c r="L184" i="8"/>
  <c r="J184" i="8"/>
  <c r="D184" i="8"/>
  <c r="O184" i="8"/>
  <c r="H184" i="8"/>
  <c r="F184" i="8"/>
  <c r="C183" i="8"/>
  <c r="B182" i="8"/>
  <c r="L162" i="8"/>
  <c r="D162" i="8"/>
  <c r="J162" i="8"/>
  <c r="H162" i="8"/>
  <c r="F162" i="8"/>
  <c r="C161" i="8"/>
  <c r="B160" i="8"/>
  <c r="N140" i="8"/>
  <c r="L140" i="8"/>
  <c r="D140" i="8"/>
  <c r="O140" i="8"/>
  <c r="J140" i="8"/>
  <c r="H140" i="8"/>
  <c r="F140" i="8"/>
  <c r="C139" i="8"/>
  <c r="B138" i="8"/>
  <c r="L118" i="8"/>
  <c r="J118" i="8"/>
  <c r="D118" i="8"/>
  <c r="H118" i="8"/>
  <c r="F118" i="8"/>
  <c r="C117" i="8"/>
  <c r="B116" i="8"/>
  <c r="L96" i="8"/>
  <c r="D96" i="8"/>
  <c r="J96" i="8"/>
  <c r="H96" i="8"/>
  <c r="F96" i="8"/>
  <c r="C95" i="8"/>
  <c r="L74" i="8"/>
  <c r="J74" i="8"/>
  <c r="H74" i="8"/>
  <c r="D74" i="8"/>
  <c r="C73" i="8"/>
  <c r="O52" i="8"/>
  <c r="N52" i="8"/>
  <c r="J52" i="8"/>
  <c r="H52" i="8"/>
  <c r="F52" i="8"/>
  <c r="D52" i="8"/>
  <c r="C51" i="8"/>
  <c r="O30" i="8"/>
  <c r="N30" i="8"/>
  <c r="L30" i="8"/>
  <c r="H30" i="8"/>
  <c r="F30" i="8"/>
  <c r="D30" i="8"/>
  <c r="J30" i="8"/>
  <c r="C29" i="8"/>
  <c r="L8" i="8"/>
  <c r="J8" i="8"/>
  <c r="D8" i="8"/>
  <c r="H8" i="8"/>
  <c r="C7" i="8"/>
  <c r="M6" i="6"/>
  <c r="J6" i="6"/>
  <c r="B3" i="6"/>
  <c r="V6" i="5"/>
  <c r="J6" i="5"/>
  <c r="B3" i="5"/>
  <c r="J152" i="3"/>
  <c r="M79" i="3"/>
  <c r="L6" i="3"/>
  <c r="M6" i="2"/>
  <c r="K6" i="2"/>
  <c r="J6" i="2"/>
  <c r="B39" i="1"/>
  <c r="B38" i="1"/>
  <c r="B37" i="1"/>
  <c r="M2" i="1"/>
  <c r="L189" i="8"/>
  <c r="L171" i="8"/>
  <c r="F151" i="8"/>
  <c r="H128" i="8"/>
  <c r="J80" i="8"/>
  <c r="L32" i="8"/>
  <c r="C90" i="13"/>
  <c r="W38" i="12"/>
  <c r="C53" i="12"/>
  <c r="F106" i="10"/>
  <c r="H65" i="10"/>
  <c r="J55" i="10"/>
  <c r="J148" i="8"/>
  <c r="L82" i="8"/>
  <c r="H80" i="8"/>
  <c r="H17" i="8"/>
  <c r="G17" i="2"/>
  <c r="W30" i="12"/>
  <c r="L99" i="10"/>
  <c r="J258" i="8"/>
  <c r="J163" i="8"/>
  <c r="H143" i="8"/>
  <c r="H105" i="8"/>
  <c r="F82" i="8"/>
  <c r="H34" i="8"/>
  <c r="L9" i="8"/>
  <c r="E48" i="13"/>
  <c r="F20" i="13"/>
  <c r="H108" i="10"/>
  <c r="F105" i="10"/>
  <c r="L38" i="10"/>
  <c r="H35" i="10"/>
  <c r="F32" i="10"/>
  <c r="J37" i="10"/>
  <c r="L20" i="10"/>
  <c r="G19" i="9"/>
  <c r="L263" i="8"/>
  <c r="H260" i="8"/>
  <c r="H229" i="8"/>
  <c r="L211" i="8"/>
  <c r="H208" i="8"/>
  <c r="L167" i="8"/>
  <c r="H142" i="8"/>
  <c r="H129" i="8"/>
  <c r="J119" i="8"/>
  <c r="J104" i="8"/>
  <c r="H86" i="8"/>
  <c r="J76" i="8"/>
  <c r="J58" i="8"/>
  <c r="H33" i="8"/>
  <c r="L13" i="8"/>
  <c r="G51" i="14"/>
  <c r="W52" i="12"/>
  <c r="D65" i="11"/>
  <c r="F41" i="10"/>
  <c r="G16" i="9"/>
  <c r="H207" i="8"/>
  <c r="H101" i="8"/>
  <c r="F65" i="8"/>
  <c r="J53" i="8"/>
  <c r="W13" i="12"/>
  <c r="H62" i="10"/>
  <c r="F169" i="8"/>
  <c r="H141" i="8"/>
  <c r="H64" i="8"/>
  <c r="J12" i="8"/>
  <c r="L85" i="10"/>
  <c r="H20" i="10"/>
  <c r="J279" i="8"/>
  <c r="J192" i="8"/>
  <c r="F80" i="8"/>
  <c r="J39" i="8"/>
  <c r="J109" i="10"/>
  <c r="F82" i="10"/>
  <c r="E10" i="9"/>
  <c r="H255" i="8"/>
  <c r="J209" i="8"/>
  <c r="F153" i="8"/>
  <c r="J59" i="8"/>
  <c r="J19" i="8"/>
  <c r="C147" i="17"/>
  <c r="G163" i="14"/>
  <c r="D40" i="11"/>
  <c r="F101" i="10"/>
  <c r="L80" i="10"/>
  <c r="J280" i="8"/>
  <c r="H277" i="8"/>
  <c r="J235" i="8"/>
  <c r="H197" i="8"/>
  <c r="L190" i="8"/>
  <c r="J187" i="8"/>
  <c r="L169" i="8"/>
  <c r="J149" i="8"/>
  <c r="L131" i="8"/>
  <c r="H119" i="8"/>
  <c r="L101" i="8"/>
  <c r="J78" i="8"/>
  <c r="L65" i="8"/>
  <c r="F63" i="8"/>
  <c r="H53" i="8"/>
  <c r="L56" i="8"/>
  <c r="J40" i="8"/>
  <c r="H13" i="8"/>
  <c r="C21" i="15"/>
  <c r="D11" i="11"/>
  <c r="J97" i="10"/>
  <c r="H34" i="10"/>
  <c r="F13" i="10"/>
  <c r="G11" i="9"/>
  <c r="L273" i="8"/>
  <c r="F174" i="8"/>
  <c r="L141" i="8"/>
  <c r="J121" i="8"/>
  <c r="J85" i="8"/>
  <c r="H40" i="8"/>
  <c r="D53" i="12"/>
  <c r="H76" i="10"/>
  <c r="F59" i="10"/>
  <c r="L12" i="10"/>
  <c r="F283" i="8"/>
  <c r="F196" i="8"/>
  <c r="L153" i="8"/>
  <c r="L103" i="8"/>
  <c r="J57" i="8"/>
  <c r="J42" i="8"/>
  <c r="W40" i="12"/>
  <c r="J82" i="10"/>
  <c r="L58" i="10"/>
  <c r="F9" i="10"/>
  <c r="F276" i="8"/>
  <c r="H171" i="8"/>
  <c r="F123" i="8"/>
  <c r="H98" i="8"/>
  <c r="L64" i="8"/>
  <c r="F57" i="8"/>
  <c r="W32" i="12"/>
  <c r="J83" i="10"/>
  <c r="J36" i="10"/>
  <c r="G15" i="9"/>
  <c r="H219" i="8"/>
  <c r="J125" i="8"/>
  <c r="F85" i="8"/>
  <c r="E54" i="12"/>
  <c r="F254" i="8"/>
  <c r="L75" i="8"/>
  <c r="H273" i="8" l="1"/>
  <c r="H19" i="10"/>
  <c r="L65" i="10"/>
  <c r="J79" i="10"/>
  <c r="D61" i="11"/>
  <c r="C55" i="12"/>
  <c r="W44" i="12"/>
  <c r="H15" i="8"/>
  <c r="H164" i="8"/>
  <c r="J283" i="8"/>
  <c r="I21" i="9"/>
  <c r="H16" i="10"/>
  <c r="M33" i="2"/>
  <c r="J33" i="2"/>
  <c r="L33" i="2"/>
  <c r="K33" i="2"/>
  <c r="N33" i="2"/>
  <c r="M137" i="3"/>
  <c r="J137" i="3"/>
  <c r="K137" i="3"/>
  <c r="N137" i="3"/>
  <c r="L137" i="3"/>
  <c r="N58" i="2"/>
  <c r="M58" i="2"/>
  <c r="K58" i="2"/>
  <c r="L58" i="2"/>
  <c r="J58" i="2"/>
  <c r="K65" i="2"/>
  <c r="I68" i="2"/>
  <c r="N65" i="2"/>
  <c r="L65" i="2"/>
  <c r="M65" i="2"/>
  <c r="J65" i="2"/>
  <c r="N214" i="3"/>
  <c r="M214" i="3"/>
  <c r="J214" i="3"/>
  <c r="L214" i="3"/>
  <c r="K214" i="3"/>
  <c r="V18" i="5"/>
  <c r="T18" i="5"/>
  <c r="S18" i="5"/>
  <c r="W18" i="5"/>
  <c r="U18" i="5"/>
  <c r="S24" i="6"/>
  <c r="U24" i="6"/>
  <c r="T24" i="6"/>
  <c r="W24" i="6"/>
  <c r="V24" i="6"/>
  <c r="N36" i="8"/>
  <c r="O36" i="8"/>
  <c r="M37" i="2"/>
  <c r="J37" i="2"/>
  <c r="L37" i="2"/>
  <c r="N37" i="2"/>
  <c r="K37" i="2"/>
  <c r="L63" i="2"/>
  <c r="N63" i="2"/>
  <c r="M63" i="2"/>
  <c r="J63" i="2"/>
  <c r="K63" i="2"/>
  <c r="K95" i="3"/>
  <c r="N95" i="3"/>
  <c r="L95" i="3"/>
  <c r="M95" i="3"/>
  <c r="J95" i="3"/>
  <c r="N156" i="3"/>
  <c r="K156" i="3"/>
  <c r="M156" i="3"/>
  <c r="J156" i="3"/>
  <c r="L156" i="3"/>
  <c r="N180" i="3"/>
  <c r="L180" i="3"/>
  <c r="K180" i="3"/>
  <c r="J180" i="3"/>
  <c r="I191" i="3"/>
  <c r="M180" i="3"/>
  <c r="N211" i="3"/>
  <c r="L211" i="3"/>
  <c r="K211" i="3"/>
  <c r="J211" i="3"/>
  <c r="M211" i="3"/>
  <c r="M31" i="5"/>
  <c r="K31" i="5"/>
  <c r="J31" i="5"/>
  <c r="I31" i="5"/>
  <c r="L31" i="5"/>
  <c r="N195" i="8"/>
  <c r="O195" i="8"/>
  <c r="I21" i="12"/>
  <c r="N21" i="12"/>
  <c r="K21" i="12"/>
  <c r="J21" i="12"/>
  <c r="M21" i="12"/>
  <c r="L21" i="12"/>
  <c r="L9" i="13"/>
  <c r="J9" i="13"/>
  <c r="I9" i="13"/>
  <c r="M9" i="13"/>
  <c r="K9" i="13"/>
  <c r="L24" i="3"/>
  <c r="N24" i="3"/>
  <c r="K24" i="3"/>
  <c r="J24" i="3"/>
  <c r="M24" i="3"/>
  <c r="L93" i="3"/>
  <c r="N93" i="3"/>
  <c r="M93" i="3"/>
  <c r="J93" i="3"/>
  <c r="K93" i="3"/>
  <c r="I16" i="5"/>
  <c r="K16" i="5"/>
  <c r="L16" i="5"/>
  <c r="M16" i="5"/>
  <c r="J16" i="5"/>
  <c r="O130" i="8"/>
  <c r="N130" i="8"/>
  <c r="O40" i="10"/>
  <c r="N40" i="10"/>
  <c r="L17" i="13"/>
  <c r="J17" i="13"/>
  <c r="I17" i="13"/>
  <c r="M17" i="13"/>
  <c r="K17" i="13"/>
  <c r="K33" i="14"/>
  <c r="J33" i="14"/>
  <c r="I33" i="14"/>
  <c r="M21" i="2"/>
  <c r="L21" i="2"/>
  <c r="J21" i="2"/>
  <c r="K21" i="2"/>
  <c r="F67" i="2"/>
  <c r="K69" i="3"/>
  <c r="N69" i="3"/>
  <c r="M69" i="3"/>
  <c r="J69" i="3"/>
  <c r="L69" i="3"/>
  <c r="H115" i="3"/>
  <c r="F189" i="3"/>
  <c r="M10" i="5"/>
  <c r="L10" i="5"/>
  <c r="I10" i="5"/>
  <c r="J10" i="5"/>
  <c r="K10" i="5"/>
  <c r="O57" i="8"/>
  <c r="N57" i="8"/>
  <c r="I33" i="12"/>
  <c r="N33" i="12"/>
  <c r="K33" i="12"/>
  <c r="J33" i="12"/>
  <c r="M33" i="12"/>
  <c r="L33" i="12"/>
  <c r="L22" i="13"/>
  <c r="J22" i="13"/>
  <c r="I22" i="13"/>
  <c r="M22" i="13"/>
  <c r="K22" i="13"/>
  <c r="M122" i="13"/>
  <c r="K122" i="13"/>
  <c r="J122" i="13"/>
  <c r="L122" i="13"/>
  <c r="I122" i="13"/>
  <c r="H67" i="2"/>
  <c r="K18" i="3"/>
  <c r="L18" i="3"/>
  <c r="J18" i="3"/>
  <c r="N18" i="3"/>
  <c r="M18" i="3"/>
  <c r="K44" i="3"/>
  <c r="L44" i="3"/>
  <c r="J44" i="3"/>
  <c r="M44" i="3"/>
  <c r="K65" i="3"/>
  <c r="L65" i="3"/>
  <c r="J65" i="3"/>
  <c r="N65" i="3"/>
  <c r="M65" i="3"/>
  <c r="K83" i="3"/>
  <c r="N83" i="3"/>
  <c r="J83" i="3"/>
  <c r="M83" i="3"/>
  <c r="L83" i="3"/>
  <c r="E118" i="3"/>
  <c r="G123" i="3"/>
  <c r="E196" i="3"/>
  <c r="V34" i="5"/>
  <c r="T34" i="5"/>
  <c r="S34" i="5"/>
  <c r="W34" i="5"/>
  <c r="U34" i="5"/>
  <c r="L36" i="5"/>
  <c r="J36" i="5"/>
  <c r="I36" i="5"/>
  <c r="M36" i="5"/>
  <c r="K36" i="5"/>
  <c r="I42" i="6"/>
  <c r="K42" i="6"/>
  <c r="J42" i="6"/>
  <c r="M42" i="6"/>
  <c r="L42" i="6"/>
  <c r="N15" i="8"/>
  <c r="O15" i="8"/>
  <c r="N55" i="8"/>
  <c r="O55" i="8"/>
  <c r="N121" i="8"/>
  <c r="O121" i="8"/>
  <c r="N283" i="8"/>
  <c r="O283" i="8"/>
  <c r="S13" i="9"/>
  <c r="R13" i="9"/>
  <c r="O14" i="10"/>
  <c r="N14" i="10"/>
  <c r="O13" i="10"/>
  <c r="N13" i="10"/>
  <c r="O59" i="10"/>
  <c r="N59" i="10"/>
  <c r="O83" i="10"/>
  <c r="N83" i="10"/>
  <c r="L14" i="12"/>
  <c r="J14" i="12"/>
  <c r="I14" i="12"/>
  <c r="N14" i="12"/>
  <c r="M14" i="12"/>
  <c r="K14" i="12"/>
  <c r="U27" i="12"/>
  <c r="V27" i="12"/>
  <c r="X27" i="12"/>
  <c r="V29" i="12"/>
  <c r="U29" i="12"/>
  <c r="X29" i="12"/>
  <c r="I45" i="12"/>
  <c r="N45" i="12"/>
  <c r="K45" i="12"/>
  <c r="J45" i="12"/>
  <c r="L45" i="12"/>
  <c r="M45" i="12"/>
  <c r="M47" i="12"/>
  <c r="K47" i="12"/>
  <c r="J47" i="12"/>
  <c r="N47" i="12"/>
  <c r="I47" i="12"/>
  <c r="L47" i="12"/>
  <c r="W13" i="13"/>
  <c r="Y13" i="13"/>
  <c r="X13" i="13"/>
  <c r="AA13" i="13"/>
  <c r="Z13" i="13"/>
  <c r="AA15" i="13"/>
  <c r="Y15" i="13"/>
  <c r="X15" i="13"/>
  <c r="Z15" i="13"/>
  <c r="W15" i="13"/>
  <c r="L39" i="13"/>
  <c r="J39" i="13"/>
  <c r="I39" i="13"/>
  <c r="M39" i="13"/>
  <c r="K39" i="13"/>
  <c r="I100" i="13"/>
  <c r="K100" i="13"/>
  <c r="J100" i="13"/>
  <c r="L100" i="13"/>
  <c r="M100" i="13"/>
  <c r="K57" i="3"/>
  <c r="L57" i="3"/>
  <c r="J57" i="3"/>
  <c r="M57" i="3"/>
  <c r="E188" i="3"/>
  <c r="W37" i="5"/>
  <c r="U37" i="5"/>
  <c r="T37" i="5"/>
  <c r="V37" i="5"/>
  <c r="S37" i="5"/>
  <c r="L20" i="5"/>
  <c r="J20" i="5"/>
  <c r="I20" i="5"/>
  <c r="M20" i="5"/>
  <c r="K20" i="5"/>
  <c r="I26" i="6"/>
  <c r="K26" i="6"/>
  <c r="J26" i="6"/>
  <c r="M26" i="6"/>
  <c r="L26" i="6"/>
  <c r="N107" i="8"/>
  <c r="O107" i="8"/>
  <c r="M53" i="13"/>
  <c r="K53" i="13"/>
  <c r="J53" i="13"/>
  <c r="L53" i="13"/>
  <c r="I53" i="13"/>
  <c r="M24" i="2"/>
  <c r="J24" i="2"/>
  <c r="K24" i="2"/>
  <c r="L24" i="2"/>
  <c r="N24" i="2"/>
  <c r="E42" i="2"/>
  <c r="M74" i="2"/>
  <c r="J74" i="2"/>
  <c r="N74" i="2"/>
  <c r="K74" i="2"/>
  <c r="L74" i="2"/>
  <c r="L48" i="3"/>
  <c r="J48" i="3"/>
  <c r="M48" i="3"/>
  <c r="K48" i="3"/>
  <c r="G122" i="3"/>
  <c r="O19" i="8"/>
  <c r="N19" i="8"/>
  <c r="O100" i="8"/>
  <c r="N100" i="8"/>
  <c r="O240" i="8"/>
  <c r="N240" i="8"/>
  <c r="G42" i="2"/>
  <c r="L71" i="3"/>
  <c r="N71" i="3"/>
  <c r="K71" i="3"/>
  <c r="J71" i="3"/>
  <c r="M71" i="3"/>
  <c r="I122" i="3"/>
  <c r="N111" i="3"/>
  <c r="K111" i="3"/>
  <c r="M111" i="3"/>
  <c r="J111" i="3"/>
  <c r="L111" i="3"/>
  <c r="N164" i="3"/>
  <c r="K164" i="3"/>
  <c r="L164" i="3"/>
  <c r="J164" i="3"/>
  <c r="M164" i="3"/>
  <c r="I19" i="5"/>
  <c r="K19" i="5"/>
  <c r="L19" i="5"/>
  <c r="J19" i="5"/>
  <c r="M19" i="5"/>
  <c r="M47" i="6"/>
  <c r="J47" i="6"/>
  <c r="L47" i="6"/>
  <c r="K47" i="6"/>
  <c r="I47" i="6"/>
  <c r="N82" i="10"/>
  <c r="O82" i="10"/>
  <c r="M27" i="12"/>
  <c r="K27" i="12"/>
  <c r="J27" i="12"/>
  <c r="N27" i="12"/>
  <c r="I27" i="12"/>
  <c r="L27" i="12"/>
  <c r="L82" i="13"/>
  <c r="J82" i="13"/>
  <c r="I82" i="13"/>
  <c r="M82" i="13"/>
  <c r="H90" i="13"/>
  <c r="K82" i="13"/>
  <c r="I126" i="13"/>
  <c r="K126" i="13"/>
  <c r="J126" i="13"/>
  <c r="M126" i="13"/>
  <c r="L126" i="13"/>
  <c r="L89" i="3"/>
  <c r="K89" i="3"/>
  <c r="J89" i="3"/>
  <c r="N89" i="3"/>
  <c r="M89" i="3"/>
  <c r="G113" i="3"/>
  <c r="W43" i="5"/>
  <c r="V43" i="5"/>
  <c r="S43" i="5"/>
  <c r="T43" i="5"/>
  <c r="U43" i="5"/>
  <c r="M28" i="6"/>
  <c r="L28" i="6"/>
  <c r="I28" i="6"/>
  <c r="K28" i="6"/>
  <c r="J28" i="6"/>
  <c r="O166" i="8"/>
  <c r="N166" i="8"/>
  <c r="O276" i="8"/>
  <c r="N276" i="8"/>
  <c r="N9" i="10"/>
  <c r="O9" i="10"/>
  <c r="L8" i="12"/>
  <c r="J8" i="12"/>
  <c r="I8" i="12"/>
  <c r="N8" i="12"/>
  <c r="M8" i="12"/>
  <c r="K8" i="12"/>
  <c r="H55" i="12"/>
  <c r="U15" i="12"/>
  <c r="V15" i="12"/>
  <c r="X15" i="12"/>
  <c r="M13" i="2"/>
  <c r="J13" i="2"/>
  <c r="L13" i="2"/>
  <c r="K13" i="2"/>
  <c r="N13" i="2"/>
  <c r="L12" i="3"/>
  <c r="N12" i="3"/>
  <c r="J12" i="3"/>
  <c r="M12" i="3"/>
  <c r="K12" i="3"/>
  <c r="M29" i="3"/>
  <c r="J29" i="3"/>
  <c r="K29" i="3"/>
  <c r="N29" i="3"/>
  <c r="L29" i="3"/>
  <c r="M42" i="3"/>
  <c r="J42" i="3"/>
  <c r="K42" i="3"/>
  <c r="L42" i="3"/>
  <c r="J61" i="3"/>
  <c r="K61" i="3"/>
  <c r="M61" i="3"/>
  <c r="L61" i="3"/>
  <c r="E116" i="3"/>
  <c r="N107" i="3"/>
  <c r="K107" i="3"/>
  <c r="I118" i="3"/>
  <c r="L107" i="3"/>
  <c r="M107" i="3"/>
  <c r="J107" i="3"/>
  <c r="E193" i="3"/>
  <c r="W10" i="5"/>
  <c r="U10" i="5"/>
  <c r="T10" i="5"/>
  <c r="S10" i="5"/>
  <c r="V10" i="5"/>
  <c r="M12" i="5"/>
  <c r="K12" i="5"/>
  <c r="J12" i="5"/>
  <c r="I12" i="5"/>
  <c r="L12" i="5"/>
  <c r="W45" i="5"/>
  <c r="U45" i="5"/>
  <c r="T45" i="5"/>
  <c r="S45" i="5"/>
  <c r="V45" i="5"/>
  <c r="M47" i="5"/>
  <c r="K47" i="5"/>
  <c r="J47" i="5"/>
  <c r="I47" i="5"/>
  <c r="L47" i="5"/>
  <c r="M30" i="6"/>
  <c r="K30" i="6"/>
  <c r="J30" i="6"/>
  <c r="L30" i="6"/>
  <c r="I30" i="6"/>
  <c r="O35" i="8"/>
  <c r="N35" i="8"/>
  <c r="O58" i="8"/>
  <c r="N58" i="8"/>
  <c r="O144" i="8"/>
  <c r="N144" i="8"/>
  <c r="N253" i="8"/>
  <c r="O253" i="8"/>
  <c r="O11" i="9"/>
  <c r="P11" i="9"/>
  <c r="P16" i="9"/>
  <c r="O16" i="9"/>
  <c r="O10" i="10"/>
  <c r="N10" i="10"/>
  <c r="N101" i="10"/>
  <c r="O101" i="10"/>
  <c r="X10" i="12"/>
  <c r="V10" i="12"/>
  <c r="U10" i="12"/>
  <c r="U35" i="12"/>
  <c r="V35" i="12"/>
  <c r="X35" i="12"/>
  <c r="V37" i="12"/>
  <c r="X37" i="12"/>
  <c r="U37" i="12"/>
  <c r="I31" i="13"/>
  <c r="K31" i="13"/>
  <c r="J31" i="13"/>
  <c r="L31" i="13"/>
  <c r="M31" i="13"/>
  <c r="M36" i="13"/>
  <c r="K36" i="13"/>
  <c r="J36" i="13"/>
  <c r="I36" i="13"/>
  <c r="L36" i="13"/>
  <c r="M61" i="13"/>
  <c r="K61" i="13"/>
  <c r="J61" i="13"/>
  <c r="L61" i="13"/>
  <c r="I61" i="13"/>
  <c r="I117" i="13"/>
  <c r="K117" i="13"/>
  <c r="J117" i="13"/>
  <c r="M117" i="13"/>
  <c r="L117" i="13"/>
  <c r="M47" i="15"/>
  <c r="L47" i="15"/>
  <c r="I47" i="15"/>
  <c r="K47" i="15"/>
  <c r="J47" i="15"/>
  <c r="H57" i="19"/>
  <c r="I57" i="19"/>
  <c r="J23" i="2"/>
  <c r="L23" i="2"/>
  <c r="N23" i="2"/>
  <c r="M23" i="2"/>
  <c r="K23" i="2"/>
  <c r="K34" i="3"/>
  <c r="L34" i="3"/>
  <c r="J34" i="3"/>
  <c r="N34" i="3"/>
  <c r="M34" i="3"/>
  <c r="K99" i="3"/>
  <c r="N99" i="3"/>
  <c r="J99" i="3"/>
  <c r="L99" i="3"/>
  <c r="M99" i="3"/>
  <c r="G191" i="3"/>
  <c r="V15" i="5"/>
  <c r="T15" i="5"/>
  <c r="S15" i="5"/>
  <c r="W15" i="5"/>
  <c r="U15" i="5"/>
  <c r="L52" i="5"/>
  <c r="J52" i="5"/>
  <c r="I52" i="5"/>
  <c r="M52" i="5"/>
  <c r="K52" i="5"/>
  <c r="M11" i="6"/>
  <c r="K11" i="6"/>
  <c r="J11" i="6"/>
  <c r="L11" i="6"/>
  <c r="I11" i="6"/>
  <c r="M15" i="12"/>
  <c r="K15" i="12"/>
  <c r="J15" i="12"/>
  <c r="N15" i="12"/>
  <c r="I15" i="12"/>
  <c r="L15" i="12"/>
  <c r="M159" i="15"/>
  <c r="L159" i="15"/>
  <c r="I159" i="15"/>
  <c r="J159" i="15"/>
  <c r="K159" i="15"/>
  <c r="F117" i="3"/>
  <c r="G188" i="3"/>
  <c r="W29" i="5"/>
  <c r="U29" i="5"/>
  <c r="T29" i="5"/>
  <c r="S29" i="5"/>
  <c r="V29" i="5"/>
  <c r="L8" i="6"/>
  <c r="J8" i="6"/>
  <c r="I8" i="6"/>
  <c r="K8" i="6"/>
  <c r="M8" i="6"/>
  <c r="O54" i="8"/>
  <c r="N54" i="8"/>
  <c r="N173" i="8"/>
  <c r="O173" i="8"/>
  <c r="M23" i="12"/>
  <c r="K23" i="12"/>
  <c r="J23" i="12"/>
  <c r="N23" i="12"/>
  <c r="L23" i="12"/>
  <c r="I23" i="12"/>
  <c r="G117" i="3"/>
  <c r="S14" i="5"/>
  <c r="U14" i="5"/>
  <c r="V14" i="5"/>
  <c r="T14" i="5"/>
  <c r="W14" i="5"/>
  <c r="S49" i="5"/>
  <c r="U49" i="5"/>
  <c r="V49" i="5"/>
  <c r="T49" i="5"/>
  <c r="W49" i="5"/>
  <c r="I25" i="12"/>
  <c r="N25" i="12"/>
  <c r="K25" i="12"/>
  <c r="J25" i="12"/>
  <c r="L25" i="12"/>
  <c r="M25" i="12"/>
  <c r="H192" i="3"/>
  <c r="W8" i="5"/>
  <c r="V8" i="5"/>
  <c r="S8" i="5"/>
  <c r="T8" i="5"/>
  <c r="U8" i="5"/>
  <c r="I7" i="6"/>
  <c r="K7" i="6"/>
  <c r="J7" i="6"/>
  <c r="M7" i="6"/>
  <c r="L7" i="6"/>
  <c r="N42" i="8"/>
  <c r="O42" i="8"/>
  <c r="O196" i="8"/>
  <c r="N196" i="8"/>
  <c r="O86" i="10"/>
  <c r="N86" i="10"/>
  <c r="V17" i="12"/>
  <c r="X17" i="12"/>
  <c r="U17" i="12"/>
  <c r="M35" i="12"/>
  <c r="K35" i="12"/>
  <c r="J35" i="12"/>
  <c r="N35" i="12"/>
  <c r="L35" i="12"/>
  <c r="I35" i="12"/>
  <c r="W50" i="12"/>
  <c r="G34" i="13"/>
  <c r="N10" i="2"/>
  <c r="M10" i="2"/>
  <c r="K10" i="2"/>
  <c r="J10" i="2"/>
  <c r="L10" i="2"/>
  <c r="G18" i="2"/>
  <c r="M20" i="2"/>
  <c r="K20" i="2"/>
  <c r="J20" i="2"/>
  <c r="L20" i="2"/>
  <c r="E43" i="2"/>
  <c r="L8" i="3"/>
  <c r="N8" i="3"/>
  <c r="K8" i="3"/>
  <c r="J8" i="3"/>
  <c r="M8" i="3"/>
  <c r="M25" i="3"/>
  <c r="J25" i="3"/>
  <c r="L25" i="3"/>
  <c r="K25" i="3"/>
  <c r="N25" i="3"/>
  <c r="L40" i="3"/>
  <c r="K40" i="3"/>
  <c r="J40" i="3"/>
  <c r="M40" i="3"/>
  <c r="M72" i="3"/>
  <c r="J72" i="3"/>
  <c r="L72" i="3"/>
  <c r="K72" i="3"/>
  <c r="N72" i="3"/>
  <c r="M94" i="3"/>
  <c r="J94" i="3"/>
  <c r="N94" i="3"/>
  <c r="K94" i="3"/>
  <c r="L94" i="3"/>
  <c r="E114" i="3"/>
  <c r="F116" i="3"/>
  <c r="F121" i="3"/>
  <c r="E187" i="3"/>
  <c r="S33" i="5"/>
  <c r="U33" i="5"/>
  <c r="V33" i="5"/>
  <c r="T33" i="5"/>
  <c r="W33" i="5"/>
  <c r="I35" i="5"/>
  <c r="K35" i="5"/>
  <c r="L35" i="5"/>
  <c r="J35" i="5"/>
  <c r="M35" i="5"/>
  <c r="M9" i="6"/>
  <c r="L9" i="6"/>
  <c r="I9" i="6"/>
  <c r="K9" i="6"/>
  <c r="J9" i="6"/>
  <c r="L27" i="6"/>
  <c r="J27" i="6"/>
  <c r="I27" i="6"/>
  <c r="K27" i="6"/>
  <c r="M27" i="6"/>
  <c r="L18" i="8"/>
  <c r="H36" i="8"/>
  <c r="O38" i="8"/>
  <c r="N38" i="8"/>
  <c r="N53" i="8"/>
  <c r="O53" i="8"/>
  <c r="F61" i="8"/>
  <c r="L63" i="8"/>
  <c r="O76" i="8"/>
  <c r="N76" i="8"/>
  <c r="F84" i="8"/>
  <c r="J97" i="8"/>
  <c r="H107" i="8"/>
  <c r="L124" i="8"/>
  <c r="J147" i="8"/>
  <c r="J165" i="8"/>
  <c r="H175" i="8"/>
  <c r="H185" i="8"/>
  <c r="H215" i="8"/>
  <c r="H233" i="8"/>
  <c r="J236" i="8"/>
  <c r="N239" i="8"/>
  <c r="O239" i="8"/>
  <c r="J257" i="8"/>
  <c r="L281" i="8"/>
  <c r="O284" i="8"/>
  <c r="N284" i="8"/>
  <c r="O19" i="9"/>
  <c r="P19" i="9"/>
  <c r="L107" i="10"/>
  <c r="J32" i="10"/>
  <c r="H42" i="10"/>
  <c r="F102" i="10"/>
  <c r="D21" i="11"/>
  <c r="D110" i="11"/>
  <c r="U39" i="12"/>
  <c r="V39" i="12"/>
  <c r="X39" i="12"/>
  <c r="V41" i="12"/>
  <c r="U41" i="12"/>
  <c r="X41" i="12"/>
  <c r="F76" i="13"/>
  <c r="F132" i="13"/>
  <c r="M148" i="13"/>
  <c r="K148" i="13"/>
  <c r="J148" i="13"/>
  <c r="L148" i="13"/>
  <c r="I148" i="13"/>
  <c r="C147" i="15"/>
  <c r="J115" i="18"/>
  <c r="I115" i="18"/>
  <c r="H43" i="2"/>
  <c r="H119" i="3"/>
  <c r="J166" i="3"/>
  <c r="L166" i="3"/>
  <c r="M166" i="3"/>
  <c r="N166" i="3"/>
  <c r="K166" i="3"/>
  <c r="N183" i="3"/>
  <c r="M183" i="3"/>
  <c r="J183" i="3"/>
  <c r="L183" i="3"/>
  <c r="K183" i="3"/>
  <c r="I194" i="3"/>
  <c r="V50" i="5"/>
  <c r="T50" i="5"/>
  <c r="S50" i="5"/>
  <c r="W50" i="5"/>
  <c r="U50" i="5"/>
  <c r="W9" i="6"/>
  <c r="U9" i="6"/>
  <c r="T9" i="6"/>
  <c r="V9" i="6"/>
  <c r="S9" i="6"/>
  <c r="L84" i="8"/>
  <c r="N145" i="8"/>
  <c r="O145" i="8"/>
  <c r="H173" i="8"/>
  <c r="L212" i="8"/>
  <c r="N261" i="8"/>
  <c r="O261" i="8"/>
  <c r="H15" i="10"/>
  <c r="L39" i="10"/>
  <c r="H61" i="10"/>
  <c r="O102" i="10"/>
  <c r="N102" i="10"/>
  <c r="M130" i="13"/>
  <c r="K130" i="13"/>
  <c r="J130" i="13"/>
  <c r="L130" i="13"/>
  <c r="I130" i="13"/>
  <c r="J60" i="14"/>
  <c r="I60" i="14"/>
  <c r="K60" i="14"/>
  <c r="M9" i="2"/>
  <c r="J9" i="2"/>
  <c r="L9" i="2"/>
  <c r="K9" i="2"/>
  <c r="N9" i="2"/>
  <c r="M13" i="3"/>
  <c r="J13" i="3"/>
  <c r="K13" i="3"/>
  <c r="N13" i="3"/>
  <c r="L13" i="3"/>
  <c r="L28" i="3"/>
  <c r="N28" i="3"/>
  <c r="J28" i="3"/>
  <c r="M28" i="3"/>
  <c r="K28" i="3"/>
  <c r="J136" i="3"/>
  <c r="L136" i="3"/>
  <c r="M136" i="3"/>
  <c r="N136" i="3"/>
  <c r="K136" i="3"/>
  <c r="M46" i="6"/>
  <c r="K46" i="6"/>
  <c r="J46" i="6"/>
  <c r="L46" i="6"/>
  <c r="I46" i="6"/>
  <c r="F62" i="8"/>
  <c r="F108" i="8"/>
  <c r="L125" i="8"/>
  <c r="H189" i="8"/>
  <c r="L237" i="8"/>
  <c r="O75" i="10"/>
  <c r="N75" i="10"/>
  <c r="D89" i="11"/>
  <c r="V11" i="12"/>
  <c r="X11" i="12"/>
  <c r="U11" i="12"/>
  <c r="L65" i="13"/>
  <c r="J65" i="13"/>
  <c r="I65" i="13"/>
  <c r="M65" i="13"/>
  <c r="K65" i="13"/>
  <c r="D149" i="14"/>
  <c r="I17" i="2"/>
  <c r="N14" i="2"/>
  <c r="M14" i="2"/>
  <c r="K14" i="2"/>
  <c r="J14" i="2"/>
  <c r="L14" i="2"/>
  <c r="M9" i="3"/>
  <c r="J9" i="3"/>
  <c r="L9" i="3"/>
  <c r="K9" i="3"/>
  <c r="N9" i="3"/>
  <c r="J53" i="3"/>
  <c r="L53" i="3"/>
  <c r="M53" i="3"/>
  <c r="K53" i="3"/>
  <c r="E115" i="3"/>
  <c r="E195" i="3"/>
  <c r="S17" i="5"/>
  <c r="U17" i="5"/>
  <c r="V17" i="5"/>
  <c r="T17" i="5"/>
  <c r="W17" i="5"/>
  <c r="I51" i="5"/>
  <c r="K51" i="5"/>
  <c r="L51" i="5"/>
  <c r="J51" i="5"/>
  <c r="M51" i="5"/>
  <c r="L43" i="6"/>
  <c r="J43" i="6"/>
  <c r="I43" i="6"/>
  <c r="K43" i="6"/>
  <c r="M43" i="6"/>
  <c r="F101" i="8"/>
  <c r="N143" i="8"/>
  <c r="O143" i="8"/>
  <c r="O213" i="8"/>
  <c r="N213" i="8"/>
  <c r="N55" i="10"/>
  <c r="O55" i="10"/>
  <c r="F86" i="10"/>
  <c r="W42" i="12"/>
  <c r="D34" i="13"/>
  <c r="K22" i="3"/>
  <c r="N22" i="3"/>
  <c r="M22" i="3"/>
  <c r="J22" i="3"/>
  <c r="L22" i="3"/>
  <c r="F120" i="3"/>
  <c r="M167" i="3"/>
  <c r="J167" i="3"/>
  <c r="K167" i="3"/>
  <c r="N167" i="3"/>
  <c r="L167" i="3"/>
  <c r="F186" i="3"/>
  <c r="M45" i="5"/>
  <c r="L45" i="5"/>
  <c r="I45" i="5"/>
  <c r="J45" i="5"/>
  <c r="K45" i="5"/>
  <c r="N17" i="8"/>
  <c r="O17" i="8"/>
  <c r="H55" i="8"/>
  <c r="O103" i="8"/>
  <c r="N103" i="8"/>
  <c r="H131" i="8"/>
  <c r="J151" i="8"/>
  <c r="L193" i="8"/>
  <c r="F217" i="8"/>
  <c r="F253" i="8"/>
  <c r="L15" i="10"/>
  <c r="L19" i="10"/>
  <c r="H107" i="10"/>
  <c r="K38" i="3"/>
  <c r="N38" i="3"/>
  <c r="M38" i="3"/>
  <c r="J38" i="3"/>
  <c r="L38" i="3"/>
  <c r="K52" i="3"/>
  <c r="M52" i="3"/>
  <c r="J52" i="3"/>
  <c r="L52" i="3"/>
  <c r="M90" i="3"/>
  <c r="J90" i="3"/>
  <c r="L90" i="3"/>
  <c r="K90" i="3"/>
  <c r="N90" i="3"/>
  <c r="G114" i="3"/>
  <c r="I116" i="3"/>
  <c r="L105" i="3"/>
  <c r="K105" i="3"/>
  <c r="J105" i="3"/>
  <c r="N105" i="3"/>
  <c r="M105" i="3"/>
  <c r="M110" i="3"/>
  <c r="J110" i="3"/>
  <c r="L110" i="3"/>
  <c r="K110" i="3"/>
  <c r="I121" i="3"/>
  <c r="N110" i="3"/>
  <c r="J158" i="3"/>
  <c r="L158" i="3"/>
  <c r="K158" i="3"/>
  <c r="N158" i="3"/>
  <c r="M158" i="3"/>
  <c r="W27" i="5"/>
  <c r="V27" i="5"/>
  <c r="S27" i="5"/>
  <c r="T27" i="5"/>
  <c r="U27" i="5"/>
  <c r="M29" i="5"/>
  <c r="L29" i="5"/>
  <c r="I29" i="5"/>
  <c r="J29" i="5"/>
  <c r="K29" i="5"/>
  <c r="M44" i="6"/>
  <c r="L44" i="6"/>
  <c r="I44" i="6"/>
  <c r="K44" i="6"/>
  <c r="J44" i="6"/>
  <c r="L11" i="8"/>
  <c r="J21" i="8"/>
  <c r="L36" i="8"/>
  <c r="J61" i="8"/>
  <c r="H79" i="8"/>
  <c r="O81" i="8"/>
  <c r="N81" i="8"/>
  <c r="L97" i="8"/>
  <c r="J107" i="8"/>
  <c r="L127" i="8"/>
  <c r="H145" i="8"/>
  <c r="O147" i="8"/>
  <c r="N147" i="8"/>
  <c r="J170" i="8"/>
  <c r="L215" i="8"/>
  <c r="O218" i="8"/>
  <c r="N218" i="8"/>
  <c r="H230" i="8"/>
  <c r="L233" i="8"/>
  <c r="L251" i="8"/>
  <c r="O254" i="8"/>
  <c r="N254" i="8"/>
  <c r="J261" i="8"/>
  <c r="M17" i="9"/>
  <c r="O97" i="10"/>
  <c r="N97" i="10"/>
  <c r="O32" i="10"/>
  <c r="N32" i="10"/>
  <c r="L42" i="10"/>
  <c r="H54" i="10"/>
  <c r="L57" i="10"/>
  <c r="F64" i="10"/>
  <c r="H81" i="10"/>
  <c r="F75" i="10"/>
  <c r="J78" i="10"/>
  <c r="O105" i="10"/>
  <c r="N105" i="10"/>
  <c r="D85" i="11"/>
  <c r="W18" i="12"/>
  <c r="W20" i="12"/>
  <c r="U47" i="12"/>
  <c r="V47" i="12"/>
  <c r="X47" i="12"/>
  <c r="V49" i="12"/>
  <c r="X49" i="12"/>
  <c r="U49" i="12"/>
  <c r="Q20" i="13"/>
  <c r="I57" i="13"/>
  <c r="K57" i="13"/>
  <c r="J57" i="13"/>
  <c r="M57" i="13"/>
  <c r="L57" i="13"/>
  <c r="J129" i="14"/>
  <c r="I129" i="14"/>
  <c r="K129" i="14"/>
  <c r="I88" i="16"/>
  <c r="K88" i="16"/>
  <c r="J88" i="16"/>
  <c r="L88" i="16"/>
  <c r="K84" i="16"/>
  <c r="J84" i="16"/>
  <c r="L84" i="16"/>
  <c r="I84" i="16"/>
  <c r="D9" i="17"/>
  <c r="P118" i="18"/>
  <c r="K10" i="3"/>
  <c r="M10" i="3"/>
  <c r="L10" i="3"/>
  <c r="N10" i="3"/>
  <c r="J10" i="3"/>
  <c r="K26" i="3"/>
  <c r="M26" i="3"/>
  <c r="L26" i="3"/>
  <c r="J26" i="3"/>
  <c r="N26" i="3"/>
  <c r="K41" i="3"/>
  <c r="M41" i="3"/>
  <c r="J41" i="3"/>
  <c r="L41" i="3"/>
  <c r="M47" i="3"/>
  <c r="L47" i="3"/>
  <c r="K47" i="3"/>
  <c r="J47" i="3"/>
  <c r="K60" i="3"/>
  <c r="M60" i="3"/>
  <c r="J60" i="3"/>
  <c r="L60" i="3"/>
  <c r="L81" i="3"/>
  <c r="M81" i="3"/>
  <c r="N81" i="3"/>
  <c r="K81" i="3"/>
  <c r="J81" i="3"/>
  <c r="M82" i="3"/>
  <c r="J82" i="3"/>
  <c r="N82" i="3"/>
  <c r="L82" i="3"/>
  <c r="K82" i="3"/>
  <c r="L97" i="3"/>
  <c r="M97" i="3"/>
  <c r="N97" i="3"/>
  <c r="K97" i="3"/>
  <c r="J97" i="3"/>
  <c r="M98" i="3"/>
  <c r="J98" i="3"/>
  <c r="N98" i="3"/>
  <c r="L98" i="3"/>
  <c r="K98" i="3"/>
  <c r="G118" i="3"/>
  <c r="E122" i="3"/>
  <c r="H123" i="3"/>
  <c r="L9" i="5"/>
  <c r="J9" i="5"/>
  <c r="I9" i="5"/>
  <c r="M9" i="5"/>
  <c r="K9" i="5"/>
  <c r="L28" i="5"/>
  <c r="J28" i="5"/>
  <c r="I28" i="5"/>
  <c r="M28" i="5"/>
  <c r="K28" i="5"/>
  <c r="L44" i="5"/>
  <c r="J44" i="5"/>
  <c r="I44" i="5"/>
  <c r="M44" i="5"/>
  <c r="K44" i="5"/>
  <c r="M36" i="6"/>
  <c r="L36" i="6"/>
  <c r="I36" i="6"/>
  <c r="K36" i="6"/>
  <c r="J36" i="6"/>
  <c r="M52" i="6"/>
  <c r="L52" i="6"/>
  <c r="I52" i="6"/>
  <c r="J52" i="6"/>
  <c r="K52" i="6"/>
  <c r="N9" i="8"/>
  <c r="O9" i="8"/>
  <c r="J13" i="8"/>
  <c r="L19" i="8"/>
  <c r="J31" i="8"/>
  <c r="L37" i="8"/>
  <c r="H41" i="8"/>
  <c r="H63" i="8"/>
  <c r="J86" i="8"/>
  <c r="H97" i="8"/>
  <c r="N99" i="8"/>
  <c r="O99" i="8"/>
  <c r="J103" i="8"/>
  <c r="L109" i="8"/>
  <c r="H120" i="8"/>
  <c r="O122" i="8"/>
  <c r="N122" i="8"/>
  <c r="J126" i="8"/>
  <c r="J143" i="8"/>
  <c r="L149" i="8"/>
  <c r="H153" i="8"/>
  <c r="H165" i="8"/>
  <c r="N167" i="8"/>
  <c r="O167" i="8"/>
  <c r="J171" i="8"/>
  <c r="O188" i="8"/>
  <c r="N188" i="8"/>
  <c r="J195" i="8"/>
  <c r="J213" i="8"/>
  <c r="N231" i="8"/>
  <c r="O231" i="8"/>
  <c r="H238" i="8"/>
  <c r="L241" i="8"/>
  <c r="J253" i="8"/>
  <c r="L256" i="8"/>
  <c r="H263" i="8"/>
  <c r="O279" i="8"/>
  <c r="N279" i="8"/>
  <c r="H281" i="8"/>
  <c r="M13" i="9"/>
  <c r="I17" i="9"/>
  <c r="M18" i="9"/>
  <c r="E21" i="9"/>
  <c r="F14" i="10"/>
  <c r="F17" i="10"/>
  <c r="O18" i="10"/>
  <c r="N18" i="10"/>
  <c r="F37" i="10"/>
  <c r="J40" i="10"/>
  <c r="H57" i="10"/>
  <c r="J60" i="10"/>
  <c r="O78" i="10"/>
  <c r="N78" i="10"/>
  <c r="H104" i="10"/>
  <c r="F97" i="10"/>
  <c r="H100" i="10"/>
  <c r="D19" i="11"/>
  <c r="D38" i="11"/>
  <c r="D67" i="11"/>
  <c r="X6" i="12"/>
  <c r="V6" i="12"/>
  <c r="U6" i="12"/>
  <c r="I17" i="12"/>
  <c r="N17" i="12"/>
  <c r="K17" i="12"/>
  <c r="J17" i="12"/>
  <c r="M17" i="12"/>
  <c r="L17" i="12"/>
  <c r="M19" i="12"/>
  <c r="K19" i="12"/>
  <c r="J19" i="12"/>
  <c r="N19" i="12"/>
  <c r="I19" i="12"/>
  <c r="L19" i="12"/>
  <c r="U31" i="12"/>
  <c r="V31" i="12"/>
  <c r="X31" i="12"/>
  <c r="V33" i="12"/>
  <c r="X33" i="12"/>
  <c r="U33" i="12"/>
  <c r="I49" i="12"/>
  <c r="N49" i="12"/>
  <c r="K49" i="12"/>
  <c r="J49" i="12"/>
  <c r="M49" i="12"/>
  <c r="L49" i="12"/>
  <c r="M51" i="12"/>
  <c r="K51" i="12"/>
  <c r="J51" i="12"/>
  <c r="N51" i="12"/>
  <c r="L51" i="12"/>
  <c r="I51" i="12"/>
  <c r="C34" i="13"/>
  <c r="G90" i="13"/>
  <c r="C132" i="13"/>
  <c r="J43" i="14"/>
  <c r="I43" i="14"/>
  <c r="H51" i="14"/>
  <c r="K43" i="14"/>
  <c r="E79" i="14"/>
  <c r="D107" i="14"/>
  <c r="M90" i="15"/>
  <c r="L90" i="15"/>
  <c r="I90" i="15"/>
  <c r="J90" i="15"/>
  <c r="K90" i="15"/>
  <c r="M157" i="15"/>
  <c r="K157" i="15"/>
  <c r="J157" i="15"/>
  <c r="L157" i="15"/>
  <c r="I157" i="15"/>
  <c r="C9" i="16"/>
  <c r="D161" i="16"/>
  <c r="R9" i="17"/>
  <c r="L88" i="17"/>
  <c r="J88" i="17"/>
  <c r="I88" i="17"/>
  <c r="K88" i="17"/>
  <c r="R17" i="18"/>
  <c r="S17" i="18"/>
  <c r="P92" i="18"/>
  <c r="I144" i="18"/>
  <c r="J144" i="18"/>
  <c r="P11" i="19"/>
  <c r="Q11" i="19"/>
  <c r="P97" i="19"/>
  <c r="Q97" i="19"/>
  <c r="O105" i="19"/>
  <c r="W12" i="16"/>
  <c r="Y12" i="16"/>
  <c r="X12" i="16"/>
  <c r="AA12" i="16"/>
  <c r="Z12" i="16"/>
  <c r="D135" i="16"/>
  <c r="G78" i="18"/>
  <c r="F50" i="21"/>
  <c r="L20" i="3"/>
  <c r="M20" i="3"/>
  <c r="K20" i="3"/>
  <c r="N20" i="3"/>
  <c r="J20" i="3"/>
  <c r="M21" i="3"/>
  <c r="J21" i="3"/>
  <c r="N21" i="3"/>
  <c r="L21" i="3"/>
  <c r="K21" i="3"/>
  <c r="L36" i="3"/>
  <c r="M36" i="3"/>
  <c r="K36" i="3"/>
  <c r="N36" i="3"/>
  <c r="J36" i="3"/>
  <c r="M37" i="3"/>
  <c r="J37" i="3"/>
  <c r="N37" i="3"/>
  <c r="L37" i="3"/>
  <c r="K37" i="3"/>
  <c r="J45" i="3"/>
  <c r="M45" i="3"/>
  <c r="L45" i="3"/>
  <c r="K45" i="3"/>
  <c r="M58" i="3"/>
  <c r="J58" i="3"/>
  <c r="L58" i="3"/>
  <c r="K58" i="3"/>
  <c r="L67" i="3"/>
  <c r="M67" i="3"/>
  <c r="K67" i="3"/>
  <c r="N67" i="3"/>
  <c r="J67" i="3"/>
  <c r="M68" i="3"/>
  <c r="J68" i="3"/>
  <c r="N68" i="3"/>
  <c r="L68" i="3"/>
  <c r="K68" i="3"/>
  <c r="K91" i="3"/>
  <c r="M91" i="3"/>
  <c r="L91" i="3"/>
  <c r="J91" i="3"/>
  <c r="N91" i="3"/>
  <c r="F113" i="3"/>
  <c r="F114" i="3"/>
  <c r="G115" i="3"/>
  <c r="H116" i="3"/>
  <c r="M106" i="3"/>
  <c r="J106" i="3"/>
  <c r="N106" i="3"/>
  <c r="I117" i="3"/>
  <c r="L106" i="3"/>
  <c r="K106" i="3"/>
  <c r="E120" i="3"/>
  <c r="G121" i="3"/>
  <c r="H188" i="3"/>
  <c r="F193" i="3"/>
  <c r="H196" i="3"/>
  <c r="M23" i="5"/>
  <c r="K23" i="5"/>
  <c r="J23" i="5"/>
  <c r="L23" i="5"/>
  <c r="I23" i="5"/>
  <c r="M39" i="5"/>
  <c r="K39" i="5"/>
  <c r="J39" i="5"/>
  <c r="L39" i="5"/>
  <c r="I39" i="5"/>
  <c r="I15" i="6"/>
  <c r="K15" i="6"/>
  <c r="M15" i="6"/>
  <c r="L15" i="6"/>
  <c r="J15" i="6"/>
  <c r="I34" i="6"/>
  <c r="K34" i="6"/>
  <c r="M34" i="6"/>
  <c r="L34" i="6"/>
  <c r="J34" i="6"/>
  <c r="I50" i="6"/>
  <c r="K50" i="6"/>
  <c r="M50" i="6"/>
  <c r="L50" i="6"/>
  <c r="J50" i="6"/>
  <c r="J11" i="8"/>
  <c r="L17" i="8"/>
  <c r="H21" i="8"/>
  <c r="J34" i="8"/>
  <c r="L40" i="8"/>
  <c r="H61" i="8"/>
  <c r="N63" i="8"/>
  <c r="O63" i="8"/>
  <c r="H78" i="8"/>
  <c r="N80" i="8"/>
  <c r="O80" i="8"/>
  <c r="J84" i="8"/>
  <c r="L102" i="8"/>
  <c r="H106" i="8"/>
  <c r="O108" i="8"/>
  <c r="N108" i="8"/>
  <c r="L119" i="8"/>
  <c r="H123" i="8"/>
  <c r="O125" i="8"/>
  <c r="N125" i="8"/>
  <c r="J129" i="8"/>
  <c r="J141" i="8"/>
  <c r="L147" i="8"/>
  <c r="H151" i="8"/>
  <c r="H163" i="8"/>
  <c r="N165" i="8"/>
  <c r="O165" i="8"/>
  <c r="J169" i="8"/>
  <c r="L175" i="8"/>
  <c r="H186" i="8"/>
  <c r="N187" i="8"/>
  <c r="O187" i="8"/>
  <c r="H194" i="8"/>
  <c r="L197" i="8"/>
  <c r="L207" i="8"/>
  <c r="O210" i="8"/>
  <c r="N210" i="8"/>
  <c r="J217" i="8"/>
  <c r="O235" i="8"/>
  <c r="N235" i="8"/>
  <c r="H237" i="8"/>
  <c r="H252" i="8"/>
  <c r="L255" i="8"/>
  <c r="J275" i="8"/>
  <c r="L278" i="8"/>
  <c r="H285" i="8"/>
  <c r="E9" i="9"/>
  <c r="S12" i="9"/>
  <c r="R12" i="9"/>
  <c r="M21" i="9"/>
  <c r="H11" i="10"/>
  <c r="N17" i="10"/>
  <c r="O17" i="10"/>
  <c r="F21" i="10"/>
  <c r="H39" i="10"/>
  <c r="L34" i="10"/>
  <c r="F36" i="10"/>
  <c r="J59" i="10"/>
  <c r="H84" i="10"/>
  <c r="J87" i="10"/>
  <c r="H99" i="10"/>
  <c r="F109" i="10"/>
  <c r="D42" i="11"/>
  <c r="F56" i="12"/>
  <c r="G53" i="12"/>
  <c r="F54" i="12"/>
  <c r="G55" i="12"/>
  <c r="I29" i="12"/>
  <c r="N29" i="12"/>
  <c r="K29" i="12"/>
  <c r="J29" i="12"/>
  <c r="M29" i="12"/>
  <c r="L29" i="12"/>
  <c r="M31" i="12"/>
  <c r="K31" i="12"/>
  <c r="J31" i="12"/>
  <c r="N31" i="12"/>
  <c r="L31" i="12"/>
  <c r="I31" i="12"/>
  <c r="U43" i="12"/>
  <c r="V43" i="12"/>
  <c r="X43" i="12"/>
  <c r="V45" i="12"/>
  <c r="X45" i="12"/>
  <c r="U45" i="12"/>
  <c r="W9" i="13"/>
  <c r="Y9" i="13"/>
  <c r="X9" i="13"/>
  <c r="AA9" i="13"/>
  <c r="Z9" i="13"/>
  <c r="AA11" i="13"/>
  <c r="Y11" i="13"/>
  <c r="X11" i="13"/>
  <c r="Z11" i="13"/>
  <c r="W11" i="13"/>
  <c r="T20" i="13"/>
  <c r="G76" i="13"/>
  <c r="M39" i="15"/>
  <c r="L39" i="15"/>
  <c r="I39" i="15"/>
  <c r="J39" i="15"/>
  <c r="K39" i="15"/>
  <c r="E93" i="16"/>
  <c r="C147" i="16"/>
  <c r="E105" i="17"/>
  <c r="Z99" i="18"/>
  <c r="AA99" i="18"/>
  <c r="O132" i="18"/>
  <c r="W132" i="18"/>
  <c r="X33" i="19"/>
  <c r="Y33" i="19"/>
  <c r="M79" i="13"/>
  <c r="K79" i="13"/>
  <c r="J79" i="13"/>
  <c r="L79" i="13"/>
  <c r="I79" i="13"/>
  <c r="E146" i="13"/>
  <c r="V16" i="14"/>
  <c r="U16" i="14"/>
  <c r="T16" i="14"/>
  <c r="K119" i="14"/>
  <c r="J119" i="14"/>
  <c r="I119" i="14"/>
  <c r="K145" i="14"/>
  <c r="J145" i="14"/>
  <c r="I145" i="14"/>
  <c r="D105" i="16"/>
  <c r="L16" i="3"/>
  <c r="J16" i="3"/>
  <c r="M16" i="3"/>
  <c r="N16" i="3"/>
  <c r="K16" i="3"/>
  <c r="M17" i="3"/>
  <c r="J17" i="3"/>
  <c r="K17" i="3"/>
  <c r="N17" i="3"/>
  <c r="L17" i="3"/>
  <c r="L32" i="3"/>
  <c r="J32" i="3"/>
  <c r="M32" i="3"/>
  <c r="K32" i="3"/>
  <c r="N32" i="3"/>
  <c r="M33" i="3"/>
  <c r="J33" i="3"/>
  <c r="K33" i="3"/>
  <c r="N33" i="3"/>
  <c r="L33" i="3"/>
  <c r="M50" i="3"/>
  <c r="J50" i="3"/>
  <c r="K50" i="3"/>
  <c r="L50" i="3"/>
  <c r="L56" i="3"/>
  <c r="J56" i="3"/>
  <c r="M56" i="3"/>
  <c r="K56" i="3"/>
  <c r="L63" i="3"/>
  <c r="J63" i="3"/>
  <c r="M63" i="3"/>
  <c r="N63" i="3"/>
  <c r="K63" i="3"/>
  <c r="M64" i="3"/>
  <c r="J64" i="3"/>
  <c r="K64" i="3"/>
  <c r="N64" i="3"/>
  <c r="L64" i="3"/>
  <c r="K87" i="3"/>
  <c r="J87" i="3"/>
  <c r="M87" i="3"/>
  <c r="N87" i="3"/>
  <c r="L87" i="3"/>
  <c r="H113" i="3"/>
  <c r="I114" i="3"/>
  <c r="K103" i="3"/>
  <c r="J103" i="3"/>
  <c r="M103" i="3"/>
  <c r="L103" i="3"/>
  <c r="N103" i="3"/>
  <c r="E119" i="3"/>
  <c r="H120" i="3"/>
  <c r="I8" i="5"/>
  <c r="K8" i="5"/>
  <c r="J8" i="5"/>
  <c r="M8" i="5"/>
  <c r="L8" i="5"/>
  <c r="I27" i="5"/>
  <c r="K27" i="5"/>
  <c r="J27" i="5"/>
  <c r="M27" i="5"/>
  <c r="L27" i="5"/>
  <c r="I43" i="5"/>
  <c r="K43" i="5"/>
  <c r="J43" i="5"/>
  <c r="M43" i="5"/>
  <c r="L43" i="5"/>
  <c r="M22" i="6"/>
  <c r="K22" i="6"/>
  <c r="J22" i="6"/>
  <c r="I22" i="6"/>
  <c r="L22" i="6"/>
  <c r="M38" i="6"/>
  <c r="K38" i="6"/>
  <c r="J38" i="6"/>
  <c r="I38" i="6"/>
  <c r="L38" i="6"/>
  <c r="H9" i="8"/>
  <c r="O11" i="8"/>
  <c r="N11" i="8"/>
  <c r="J15" i="8"/>
  <c r="L21" i="8"/>
  <c r="H32" i="8"/>
  <c r="N34" i="8"/>
  <c r="O34" i="8"/>
  <c r="J38" i="8"/>
  <c r="H60" i="8"/>
  <c r="O62" i="8"/>
  <c r="N62" i="8"/>
  <c r="F76" i="8"/>
  <c r="H99" i="8"/>
  <c r="N101" i="8"/>
  <c r="O101" i="8"/>
  <c r="J105" i="8"/>
  <c r="L123" i="8"/>
  <c r="H127" i="8"/>
  <c r="N129" i="8"/>
  <c r="O129" i="8"/>
  <c r="L146" i="8"/>
  <c r="H150" i="8"/>
  <c r="O152" i="8"/>
  <c r="N152" i="8"/>
  <c r="L163" i="8"/>
  <c r="H167" i="8"/>
  <c r="O169" i="8"/>
  <c r="N169" i="8"/>
  <c r="J173" i="8"/>
  <c r="J185" i="8"/>
  <c r="J191" i="8"/>
  <c r="H211" i="8"/>
  <c r="J214" i="8"/>
  <c r="N217" i="8"/>
  <c r="O217" i="8"/>
  <c r="L229" i="8"/>
  <c r="O232" i="8"/>
  <c r="N232" i="8"/>
  <c r="J239" i="8"/>
  <c r="O257" i="8"/>
  <c r="N257" i="8"/>
  <c r="H259" i="8"/>
  <c r="N275" i="8"/>
  <c r="O275" i="8"/>
  <c r="H282" i="8"/>
  <c r="L285" i="8"/>
  <c r="I9" i="9"/>
  <c r="M10" i="9"/>
  <c r="E13" i="9"/>
  <c r="I14" i="9"/>
  <c r="P15" i="9"/>
  <c r="O15" i="9"/>
  <c r="R16" i="9"/>
  <c r="S16" i="9"/>
  <c r="E18" i="9"/>
  <c r="F18" i="10"/>
  <c r="H38" i="10"/>
  <c r="J41" i="10"/>
  <c r="H58" i="10"/>
  <c r="H53" i="10"/>
  <c r="F87" i="10"/>
  <c r="F78" i="10"/>
  <c r="D15" i="11"/>
  <c r="D44" i="11"/>
  <c r="D63" i="11"/>
  <c r="N10" i="12"/>
  <c r="M10" i="12"/>
  <c r="J10" i="12"/>
  <c r="I10" i="12"/>
  <c r="L10" i="12"/>
  <c r="K10" i="12"/>
  <c r="I11" i="12"/>
  <c r="N11" i="12"/>
  <c r="K11" i="12"/>
  <c r="J11" i="12"/>
  <c r="L11" i="12"/>
  <c r="M11" i="12"/>
  <c r="U19" i="12"/>
  <c r="V19" i="12"/>
  <c r="X19" i="12"/>
  <c r="V21" i="12"/>
  <c r="U21" i="12"/>
  <c r="X21" i="12"/>
  <c r="I37" i="12"/>
  <c r="N37" i="12"/>
  <c r="K37" i="12"/>
  <c r="J37" i="12"/>
  <c r="L37" i="12"/>
  <c r="M37" i="12"/>
  <c r="M39" i="12"/>
  <c r="K39" i="12"/>
  <c r="J39" i="12"/>
  <c r="N39" i="12"/>
  <c r="I39" i="12"/>
  <c r="L39" i="12"/>
  <c r="U51" i="12"/>
  <c r="V51" i="12"/>
  <c r="X51" i="12"/>
  <c r="V53" i="12"/>
  <c r="U53" i="12"/>
  <c r="X53" i="12"/>
  <c r="W17" i="13"/>
  <c r="Y17" i="13"/>
  <c r="X17" i="13"/>
  <c r="Z17" i="13"/>
  <c r="AA17" i="13"/>
  <c r="AA19" i="13"/>
  <c r="Y19" i="13"/>
  <c r="X19" i="13"/>
  <c r="W19" i="13"/>
  <c r="Z19" i="13"/>
  <c r="F62" i="13"/>
  <c r="K25" i="14"/>
  <c r="J25" i="14"/>
  <c r="I25" i="14"/>
  <c r="AA20" i="15"/>
  <c r="Y20" i="15"/>
  <c r="X20" i="15"/>
  <c r="Z20" i="15"/>
  <c r="W20" i="15"/>
  <c r="G121" i="16"/>
  <c r="J11" i="18"/>
  <c r="I11" i="18"/>
  <c r="F76" i="18"/>
  <c r="P80" i="19"/>
  <c r="O79" i="19"/>
  <c r="Q80" i="19"/>
  <c r="E62" i="13"/>
  <c r="I74" i="13"/>
  <c r="K74" i="13"/>
  <c r="J74" i="13"/>
  <c r="M74" i="13"/>
  <c r="L74" i="13"/>
  <c r="L108" i="13"/>
  <c r="J108" i="13"/>
  <c r="I108" i="13"/>
  <c r="M108" i="13"/>
  <c r="K108" i="13"/>
  <c r="K50" i="14"/>
  <c r="J50" i="14"/>
  <c r="I50" i="14"/>
  <c r="M30" i="15"/>
  <c r="L30" i="15"/>
  <c r="I30" i="15"/>
  <c r="K30" i="15"/>
  <c r="J30" i="15"/>
  <c r="F105" i="15"/>
  <c r="K118" i="16"/>
  <c r="J118" i="16"/>
  <c r="L118" i="16"/>
  <c r="I118" i="16"/>
  <c r="K14" i="3"/>
  <c r="L14" i="3"/>
  <c r="N14" i="3"/>
  <c r="M14" i="3"/>
  <c r="J14" i="3"/>
  <c r="K30" i="3"/>
  <c r="L30" i="3"/>
  <c r="N30" i="3"/>
  <c r="M30" i="3"/>
  <c r="J30" i="3"/>
  <c r="K49" i="3"/>
  <c r="L49" i="3"/>
  <c r="M49" i="3"/>
  <c r="J49" i="3"/>
  <c r="M55" i="3"/>
  <c r="K55" i="3"/>
  <c r="L55" i="3"/>
  <c r="J55" i="3"/>
  <c r="L85" i="3"/>
  <c r="K85" i="3"/>
  <c r="N85" i="3"/>
  <c r="M85" i="3"/>
  <c r="J85" i="3"/>
  <c r="M86" i="3"/>
  <c r="J86" i="3"/>
  <c r="L86" i="3"/>
  <c r="K86" i="3"/>
  <c r="N86" i="3"/>
  <c r="L101" i="3"/>
  <c r="K101" i="3"/>
  <c r="J101" i="3"/>
  <c r="N101" i="3"/>
  <c r="M101" i="3"/>
  <c r="M102" i="3"/>
  <c r="J102" i="3"/>
  <c r="L102" i="3"/>
  <c r="I113" i="3"/>
  <c r="N102" i="3"/>
  <c r="K102" i="3"/>
  <c r="G119" i="3"/>
  <c r="J109" i="3"/>
  <c r="L109" i="3"/>
  <c r="I120" i="3"/>
  <c r="M109" i="3"/>
  <c r="N109" i="3"/>
  <c r="K109" i="3"/>
  <c r="E123" i="3"/>
  <c r="M48" i="5"/>
  <c r="J48" i="5"/>
  <c r="K48" i="5"/>
  <c r="I48" i="5"/>
  <c r="L48" i="5"/>
  <c r="M37" i="5"/>
  <c r="L37" i="5"/>
  <c r="I37" i="5"/>
  <c r="K37" i="5"/>
  <c r="J37" i="5"/>
  <c r="L16" i="6"/>
  <c r="J16" i="6"/>
  <c r="I16" i="6"/>
  <c r="M16" i="6"/>
  <c r="K16" i="6"/>
  <c r="L35" i="6"/>
  <c r="J35" i="6"/>
  <c r="I35" i="6"/>
  <c r="M35" i="6"/>
  <c r="K35" i="6"/>
  <c r="L51" i="6"/>
  <c r="J51" i="6"/>
  <c r="I51" i="6"/>
  <c r="M51" i="6"/>
  <c r="K51" i="6"/>
  <c r="L10" i="8"/>
  <c r="H14" i="8"/>
  <c r="O16" i="8"/>
  <c r="N16" i="8"/>
  <c r="J20" i="8"/>
  <c r="J32" i="8"/>
  <c r="L38" i="8"/>
  <c r="H42" i="8"/>
  <c r="F53" i="8"/>
  <c r="H59" i="8"/>
  <c r="N61" i="8"/>
  <c r="O61" i="8"/>
  <c r="J65" i="8"/>
  <c r="J81" i="8"/>
  <c r="J77" i="8"/>
  <c r="F81" i="8"/>
  <c r="H87" i="8"/>
  <c r="J99" i="8"/>
  <c r="L105" i="8"/>
  <c r="H109" i="8"/>
  <c r="H121" i="8"/>
  <c r="N123" i="8"/>
  <c r="O123" i="8"/>
  <c r="J127" i="8"/>
  <c r="L145" i="8"/>
  <c r="H149" i="8"/>
  <c r="N151" i="8"/>
  <c r="O151" i="8"/>
  <c r="L168" i="8"/>
  <c r="H172" i="8"/>
  <c r="O174" i="8"/>
  <c r="N174" i="8"/>
  <c r="L185" i="8"/>
  <c r="O191" i="8"/>
  <c r="N191" i="8"/>
  <c r="H193" i="8"/>
  <c r="N209" i="8"/>
  <c r="O209" i="8"/>
  <c r="H216" i="8"/>
  <c r="L219" i="8"/>
  <c r="J231" i="8"/>
  <c r="L234" i="8"/>
  <c r="H241" i="8"/>
  <c r="H251" i="8"/>
  <c r="L259" i="8"/>
  <c r="O262" i="8"/>
  <c r="N262" i="8"/>
  <c r="H274" i="8"/>
  <c r="L277" i="8"/>
  <c r="M9" i="9"/>
  <c r="I13" i="9"/>
  <c r="E17" i="9"/>
  <c r="S20" i="9"/>
  <c r="R20" i="9"/>
  <c r="F10" i="10"/>
  <c r="J33" i="10"/>
  <c r="F40" i="10"/>
  <c r="H43" i="10"/>
  <c r="J64" i="10"/>
  <c r="L53" i="10"/>
  <c r="O56" i="10"/>
  <c r="N56" i="10"/>
  <c r="J63" i="10"/>
  <c r="F83" i="10"/>
  <c r="J86" i="10"/>
  <c r="H103" i="10"/>
  <c r="D17" i="11"/>
  <c r="V14" i="12"/>
  <c r="U14" i="12"/>
  <c r="X14" i="12"/>
  <c r="A13" i="12"/>
  <c r="A14" i="12"/>
  <c r="U23" i="12"/>
  <c r="V23" i="12"/>
  <c r="X23" i="12"/>
  <c r="V25" i="12"/>
  <c r="X25" i="12"/>
  <c r="U25" i="12"/>
  <c r="I41" i="12"/>
  <c r="N41" i="12"/>
  <c r="K41" i="12"/>
  <c r="J41" i="12"/>
  <c r="M41" i="12"/>
  <c r="L41" i="12"/>
  <c r="M43" i="12"/>
  <c r="K43" i="12"/>
  <c r="J43" i="12"/>
  <c r="N43" i="12"/>
  <c r="L43" i="12"/>
  <c r="I43" i="12"/>
  <c r="U55" i="12"/>
  <c r="V55" i="12"/>
  <c r="X55" i="12"/>
  <c r="V57" i="12"/>
  <c r="X57" i="12"/>
  <c r="U57" i="12"/>
  <c r="K162" i="14"/>
  <c r="J162" i="14"/>
  <c r="I162" i="14"/>
  <c r="M88" i="15"/>
  <c r="K88" i="15"/>
  <c r="J88" i="15"/>
  <c r="L88" i="15"/>
  <c r="I88" i="15"/>
  <c r="M99" i="15"/>
  <c r="L99" i="15"/>
  <c r="I99" i="15"/>
  <c r="K99" i="15"/>
  <c r="J99" i="15"/>
  <c r="F50" i="18"/>
  <c r="Q139" i="19"/>
  <c r="P139" i="19"/>
  <c r="O147" i="19"/>
  <c r="H187" i="8"/>
  <c r="N189" i="8"/>
  <c r="O189" i="8"/>
  <c r="L191" i="8"/>
  <c r="J193" i="8"/>
  <c r="H195" i="8"/>
  <c r="J207" i="8"/>
  <c r="H209" i="8"/>
  <c r="N211" i="8"/>
  <c r="O211" i="8"/>
  <c r="L213" i="8"/>
  <c r="J215" i="8"/>
  <c r="H217" i="8"/>
  <c r="J229" i="8"/>
  <c r="H231" i="8"/>
  <c r="N233" i="8"/>
  <c r="O233" i="8"/>
  <c r="L235" i="8"/>
  <c r="J237" i="8"/>
  <c r="H239" i="8"/>
  <c r="J251" i="8"/>
  <c r="H253" i="8"/>
  <c r="N255" i="8"/>
  <c r="O255" i="8"/>
  <c r="L257" i="8"/>
  <c r="J259" i="8"/>
  <c r="H261" i="8"/>
  <c r="J273" i="8"/>
  <c r="H275" i="8"/>
  <c r="N277" i="8"/>
  <c r="O277" i="8"/>
  <c r="L279" i="8"/>
  <c r="J281" i="8"/>
  <c r="H283" i="8"/>
  <c r="R10" i="9"/>
  <c r="S10" i="9"/>
  <c r="I11" i="9"/>
  <c r="G13" i="9"/>
  <c r="O13" i="9"/>
  <c r="P13" i="9"/>
  <c r="E15" i="9"/>
  <c r="M15" i="9"/>
  <c r="R18" i="9"/>
  <c r="S18" i="9"/>
  <c r="I19" i="9"/>
  <c r="G21" i="9"/>
  <c r="O21" i="9"/>
  <c r="P21" i="9"/>
  <c r="H9" i="10"/>
  <c r="N11" i="10"/>
  <c r="O11" i="10"/>
  <c r="H17" i="10"/>
  <c r="N19" i="10"/>
  <c r="O19" i="10"/>
  <c r="J34" i="10"/>
  <c r="F38" i="10"/>
  <c r="J42" i="10"/>
  <c r="H55" i="10"/>
  <c r="H63" i="10"/>
  <c r="F76" i="10"/>
  <c r="N76" i="10"/>
  <c r="O76" i="10"/>
  <c r="J80" i="10"/>
  <c r="F84" i="10"/>
  <c r="N84" i="10"/>
  <c r="O84" i="10"/>
  <c r="H101" i="10"/>
  <c r="F103" i="10"/>
  <c r="H109" i="10"/>
  <c r="D16" i="11"/>
  <c r="D20" i="11"/>
  <c r="D41" i="11"/>
  <c r="D62" i="11"/>
  <c r="D66" i="11"/>
  <c r="C54" i="12"/>
  <c r="C57" i="12" s="1"/>
  <c r="X13" i="12"/>
  <c r="U13" i="12"/>
  <c r="V13" i="12"/>
  <c r="M16" i="12"/>
  <c r="L16" i="12"/>
  <c r="I16" i="12"/>
  <c r="J16" i="12"/>
  <c r="N16" i="12"/>
  <c r="K16" i="12"/>
  <c r="X18" i="12"/>
  <c r="U18" i="12"/>
  <c r="V18" i="12"/>
  <c r="M20" i="12"/>
  <c r="L20" i="12"/>
  <c r="I20" i="12"/>
  <c r="N20" i="12"/>
  <c r="K20" i="12"/>
  <c r="J20" i="12"/>
  <c r="X22" i="12"/>
  <c r="U22" i="12"/>
  <c r="V22" i="12"/>
  <c r="M24" i="12"/>
  <c r="L24" i="12"/>
  <c r="I24" i="12"/>
  <c r="K24" i="12"/>
  <c r="N24" i="12"/>
  <c r="J24" i="12"/>
  <c r="X26" i="12"/>
  <c r="U26" i="12"/>
  <c r="V26" i="12"/>
  <c r="M28" i="12"/>
  <c r="L28" i="12"/>
  <c r="I28" i="12"/>
  <c r="N28" i="12"/>
  <c r="J28" i="12"/>
  <c r="K28" i="12"/>
  <c r="X30" i="12"/>
  <c r="U30" i="12"/>
  <c r="V30" i="12"/>
  <c r="M32" i="12"/>
  <c r="L32" i="12"/>
  <c r="I32" i="12"/>
  <c r="N32" i="12"/>
  <c r="K32" i="12"/>
  <c r="J32" i="12"/>
  <c r="X34" i="12"/>
  <c r="U34" i="12"/>
  <c r="V34" i="12"/>
  <c r="M36" i="12"/>
  <c r="L36" i="12"/>
  <c r="I36" i="12"/>
  <c r="K36" i="12"/>
  <c r="J36" i="12"/>
  <c r="N36" i="12"/>
  <c r="X38" i="12"/>
  <c r="U38" i="12"/>
  <c r="V38" i="12"/>
  <c r="M40" i="12"/>
  <c r="L40" i="12"/>
  <c r="I40" i="12"/>
  <c r="J40" i="12"/>
  <c r="N40" i="12"/>
  <c r="K40" i="12"/>
  <c r="X42" i="12"/>
  <c r="U42" i="12"/>
  <c r="V42" i="12"/>
  <c r="M44" i="12"/>
  <c r="L44" i="12"/>
  <c r="I44" i="12"/>
  <c r="K44" i="12"/>
  <c r="J44" i="12"/>
  <c r="N44" i="12"/>
  <c r="X46" i="12"/>
  <c r="U46" i="12"/>
  <c r="V46" i="12"/>
  <c r="M48" i="12"/>
  <c r="L48" i="12"/>
  <c r="I48" i="12"/>
  <c r="J48" i="12"/>
  <c r="K48" i="12"/>
  <c r="N48" i="12"/>
  <c r="X50" i="12"/>
  <c r="U50" i="12"/>
  <c r="V50" i="12"/>
  <c r="M52" i="12"/>
  <c r="L52" i="12"/>
  <c r="I52" i="12"/>
  <c r="N52" i="12"/>
  <c r="K52" i="12"/>
  <c r="J52" i="12"/>
  <c r="X54" i="12"/>
  <c r="U54" i="12"/>
  <c r="V54" i="12"/>
  <c r="AA8" i="13"/>
  <c r="Z8" i="13"/>
  <c r="W8" i="13"/>
  <c r="X8" i="13"/>
  <c r="Y8" i="13"/>
  <c r="C20" i="13"/>
  <c r="AA12" i="13"/>
  <c r="Z12" i="13"/>
  <c r="W12" i="13"/>
  <c r="V20" i="13"/>
  <c r="Y12" i="13"/>
  <c r="X12" i="13"/>
  <c r="AA16" i="13"/>
  <c r="Z16" i="13"/>
  <c r="W16" i="13"/>
  <c r="Y16" i="13"/>
  <c r="X16" i="13"/>
  <c r="C62" i="13"/>
  <c r="J17" i="14"/>
  <c r="I17" i="14"/>
  <c r="K17" i="14"/>
  <c r="J26" i="14"/>
  <c r="I26" i="14"/>
  <c r="K26" i="14"/>
  <c r="C65" i="14"/>
  <c r="F121" i="14"/>
  <c r="K128" i="14"/>
  <c r="J128" i="14"/>
  <c r="I128" i="14"/>
  <c r="K154" i="14"/>
  <c r="J154" i="14"/>
  <c r="I154" i="14"/>
  <c r="AA9" i="15"/>
  <c r="Z9" i="15"/>
  <c r="W9" i="15"/>
  <c r="Y9" i="15"/>
  <c r="X9" i="15"/>
  <c r="M54" i="15"/>
  <c r="K54" i="15"/>
  <c r="J54" i="15"/>
  <c r="L54" i="15"/>
  <c r="I54" i="15"/>
  <c r="M125" i="15"/>
  <c r="L125" i="15"/>
  <c r="I125" i="15"/>
  <c r="J125" i="15"/>
  <c r="K125" i="15"/>
  <c r="H133" i="15"/>
  <c r="Y18" i="16"/>
  <c r="X18" i="16"/>
  <c r="Z18" i="16"/>
  <c r="W18" i="16"/>
  <c r="C65" i="16"/>
  <c r="E149" i="16"/>
  <c r="I157" i="16"/>
  <c r="K157" i="16"/>
  <c r="J157" i="16"/>
  <c r="L157" i="16"/>
  <c r="Z20" i="17"/>
  <c r="X20" i="17"/>
  <c r="W20" i="17"/>
  <c r="Y20" i="17"/>
  <c r="L53" i="17"/>
  <c r="I53" i="17"/>
  <c r="J53" i="17"/>
  <c r="K53" i="17"/>
  <c r="I122" i="17"/>
  <c r="M122" i="17"/>
  <c r="K122" i="17"/>
  <c r="J122" i="17"/>
  <c r="H121" i="17"/>
  <c r="L122" i="17"/>
  <c r="M120" i="18"/>
  <c r="P45" i="19"/>
  <c r="Q45" i="19"/>
  <c r="L43" i="3"/>
  <c r="J43" i="3"/>
  <c r="M43" i="3"/>
  <c r="K43" i="3"/>
  <c r="L51" i="3"/>
  <c r="M51" i="3"/>
  <c r="K51" i="3"/>
  <c r="J51" i="3"/>
  <c r="L59" i="3"/>
  <c r="K59" i="3"/>
  <c r="J59" i="3"/>
  <c r="M59" i="3"/>
  <c r="H114" i="3"/>
  <c r="F115" i="3"/>
  <c r="H118" i="3"/>
  <c r="F119" i="3"/>
  <c r="H122" i="3"/>
  <c r="F123" i="3"/>
  <c r="J10" i="8"/>
  <c r="H12" i="8"/>
  <c r="O14" i="8"/>
  <c r="N14" i="8"/>
  <c r="L16" i="8"/>
  <c r="J18" i="8"/>
  <c r="H20" i="8"/>
  <c r="H31" i="8"/>
  <c r="O33" i="8"/>
  <c r="N33" i="8"/>
  <c r="L35" i="8"/>
  <c r="J37" i="8"/>
  <c r="H39" i="8"/>
  <c r="N41" i="8"/>
  <c r="O41" i="8"/>
  <c r="L43" i="8"/>
  <c r="O98" i="8"/>
  <c r="N98" i="8"/>
  <c r="L100" i="8"/>
  <c r="J102" i="8"/>
  <c r="H104" i="8"/>
  <c r="N106" i="8"/>
  <c r="O106" i="8"/>
  <c r="L108" i="8"/>
  <c r="S11" i="9"/>
  <c r="R11" i="9"/>
  <c r="I12" i="9"/>
  <c r="G14" i="9"/>
  <c r="P14" i="9"/>
  <c r="O14" i="9"/>
  <c r="E16" i="9"/>
  <c r="M16" i="9"/>
  <c r="R19" i="9"/>
  <c r="S19" i="9"/>
  <c r="I20" i="9"/>
  <c r="J77" i="10"/>
  <c r="D84" i="11"/>
  <c r="D88" i="11"/>
  <c r="D109" i="11"/>
  <c r="D113" i="11"/>
  <c r="K42" i="14"/>
  <c r="J42" i="14"/>
  <c r="I42" i="14"/>
  <c r="K68" i="14"/>
  <c r="J68" i="14"/>
  <c r="I68" i="14"/>
  <c r="J77" i="14"/>
  <c r="I77" i="14"/>
  <c r="K77" i="14"/>
  <c r="C107" i="14"/>
  <c r="AA13" i="15"/>
  <c r="Z13" i="15"/>
  <c r="W13" i="15"/>
  <c r="X13" i="15"/>
  <c r="Y13" i="15"/>
  <c r="V21" i="15"/>
  <c r="AA17" i="15"/>
  <c r="Z17" i="15"/>
  <c r="W17" i="15"/>
  <c r="Y17" i="15"/>
  <c r="X17" i="15"/>
  <c r="C63" i="15"/>
  <c r="M71" i="15"/>
  <c r="K71" i="15"/>
  <c r="J71" i="15"/>
  <c r="L71" i="15"/>
  <c r="I71" i="15"/>
  <c r="M142" i="15"/>
  <c r="L142" i="15"/>
  <c r="I142" i="15"/>
  <c r="J142" i="15"/>
  <c r="K142" i="15"/>
  <c r="M151" i="15"/>
  <c r="L151" i="15"/>
  <c r="I151" i="15"/>
  <c r="K151" i="15"/>
  <c r="J151" i="15"/>
  <c r="F133" i="16"/>
  <c r="L54" i="17"/>
  <c r="J54" i="17"/>
  <c r="I54" i="17"/>
  <c r="K54" i="17"/>
  <c r="M54" i="17"/>
  <c r="L71" i="17"/>
  <c r="J71" i="17"/>
  <c r="I71" i="17"/>
  <c r="K71" i="17"/>
  <c r="L87" i="17"/>
  <c r="I87" i="17"/>
  <c r="J87" i="17"/>
  <c r="K87" i="17"/>
  <c r="K132" i="17"/>
  <c r="M132" i="17"/>
  <c r="J132" i="17"/>
  <c r="I132" i="17"/>
  <c r="L132" i="17"/>
  <c r="J28" i="18"/>
  <c r="I28" i="18"/>
  <c r="X16" i="19"/>
  <c r="Y16" i="19"/>
  <c r="P62" i="19"/>
  <c r="Q62" i="19"/>
  <c r="H111" i="19"/>
  <c r="G119" i="19"/>
  <c r="I111" i="19"/>
  <c r="N7" i="3"/>
  <c r="M7" i="3"/>
  <c r="K7" i="3"/>
  <c r="J7" i="3"/>
  <c r="L7" i="3"/>
  <c r="N11" i="3"/>
  <c r="M11" i="3"/>
  <c r="J11" i="3"/>
  <c r="K11" i="3"/>
  <c r="L11" i="3"/>
  <c r="N15" i="3"/>
  <c r="J15" i="3"/>
  <c r="L15" i="3"/>
  <c r="K15" i="3"/>
  <c r="M15" i="3"/>
  <c r="N19" i="3"/>
  <c r="L19" i="3"/>
  <c r="K19" i="3"/>
  <c r="M19" i="3"/>
  <c r="J19" i="3"/>
  <c r="N23" i="3"/>
  <c r="M23" i="3"/>
  <c r="K23" i="3"/>
  <c r="J23" i="3"/>
  <c r="L23" i="3"/>
  <c r="N27" i="3"/>
  <c r="M27" i="3"/>
  <c r="J27" i="3"/>
  <c r="L27" i="3"/>
  <c r="K27" i="3"/>
  <c r="N31" i="3"/>
  <c r="J31" i="3"/>
  <c r="L31" i="3"/>
  <c r="M31" i="3"/>
  <c r="K31" i="3"/>
  <c r="N35" i="3"/>
  <c r="L35" i="3"/>
  <c r="K35" i="3"/>
  <c r="M35" i="3"/>
  <c r="J35" i="3"/>
  <c r="N39" i="3"/>
  <c r="M39" i="3"/>
  <c r="K39" i="3"/>
  <c r="J39" i="3"/>
  <c r="L39" i="3"/>
  <c r="M46" i="3"/>
  <c r="K46" i="3"/>
  <c r="J46" i="3"/>
  <c r="L46" i="3"/>
  <c r="M54" i="3"/>
  <c r="J54" i="3"/>
  <c r="L54" i="3"/>
  <c r="K54" i="3"/>
  <c r="N62" i="3"/>
  <c r="J62" i="3"/>
  <c r="L62" i="3"/>
  <c r="K62" i="3"/>
  <c r="M62" i="3"/>
  <c r="N66" i="3"/>
  <c r="L66" i="3"/>
  <c r="K66" i="3"/>
  <c r="M66" i="3"/>
  <c r="J66" i="3"/>
  <c r="N70" i="3"/>
  <c r="M70" i="3"/>
  <c r="K70" i="3"/>
  <c r="J70" i="3"/>
  <c r="L70" i="3"/>
  <c r="N80" i="3"/>
  <c r="L80" i="3"/>
  <c r="J80" i="3"/>
  <c r="M80" i="3"/>
  <c r="K80" i="3"/>
  <c r="N84" i="3"/>
  <c r="K84" i="3"/>
  <c r="M84" i="3"/>
  <c r="L84" i="3"/>
  <c r="J84" i="3"/>
  <c r="N88" i="3"/>
  <c r="K88" i="3"/>
  <c r="J88" i="3"/>
  <c r="M88" i="3"/>
  <c r="L88" i="3"/>
  <c r="N92" i="3"/>
  <c r="M92" i="3"/>
  <c r="L92" i="3"/>
  <c r="J92" i="3"/>
  <c r="K92" i="3"/>
  <c r="N96" i="3"/>
  <c r="L96" i="3"/>
  <c r="M96" i="3"/>
  <c r="K96" i="3"/>
  <c r="J96" i="3"/>
  <c r="N100" i="3"/>
  <c r="K100" i="3"/>
  <c r="M100" i="3"/>
  <c r="L100" i="3"/>
  <c r="J100" i="3"/>
  <c r="E113" i="3"/>
  <c r="N104" i="3"/>
  <c r="K104" i="3"/>
  <c r="J104" i="3"/>
  <c r="M104" i="3"/>
  <c r="I115" i="3"/>
  <c r="L104" i="3"/>
  <c r="G116" i="3"/>
  <c r="E117" i="3"/>
  <c r="L108" i="3"/>
  <c r="I119" i="3"/>
  <c r="N108" i="3"/>
  <c r="J108" i="3"/>
  <c r="M108" i="3"/>
  <c r="K108" i="3"/>
  <c r="G120" i="3"/>
  <c r="E121" i="3"/>
  <c r="L112" i="3"/>
  <c r="N112" i="3"/>
  <c r="M112" i="3"/>
  <c r="K112" i="3"/>
  <c r="J112" i="3"/>
  <c r="I123" i="3"/>
  <c r="L135" i="3"/>
  <c r="N135" i="3"/>
  <c r="M135" i="3"/>
  <c r="J135" i="3"/>
  <c r="K135" i="3"/>
  <c r="K13" i="6"/>
  <c r="I13" i="6"/>
  <c r="M13" i="6"/>
  <c r="L13" i="6"/>
  <c r="J13" i="6"/>
  <c r="J9" i="8"/>
  <c r="H11" i="8"/>
  <c r="N13" i="8"/>
  <c r="O13" i="8"/>
  <c r="L15" i="8"/>
  <c r="J17" i="8"/>
  <c r="H19" i="8"/>
  <c r="N32" i="8"/>
  <c r="O32" i="8"/>
  <c r="L34" i="8"/>
  <c r="J36" i="8"/>
  <c r="H38" i="8"/>
  <c r="N40" i="8"/>
  <c r="O40" i="8"/>
  <c r="L42" i="8"/>
  <c r="H57" i="8"/>
  <c r="H65" i="8"/>
  <c r="F78" i="8"/>
  <c r="J82" i="8"/>
  <c r="F86" i="8"/>
  <c r="N97" i="8"/>
  <c r="O97" i="8"/>
  <c r="L99" i="8"/>
  <c r="J101" i="8"/>
  <c r="H103" i="8"/>
  <c r="N105" i="8"/>
  <c r="O105" i="8"/>
  <c r="L107" i="8"/>
  <c r="J109" i="8"/>
  <c r="G9" i="9"/>
  <c r="O9" i="9"/>
  <c r="P9" i="9"/>
  <c r="E11" i="9"/>
  <c r="M11" i="9"/>
  <c r="R14" i="9"/>
  <c r="S14" i="9"/>
  <c r="I15" i="9"/>
  <c r="G17" i="9"/>
  <c r="O17" i="9"/>
  <c r="P17" i="9"/>
  <c r="E19" i="9"/>
  <c r="M19" i="9"/>
  <c r="H13" i="10"/>
  <c r="H21" i="10"/>
  <c r="F34" i="10"/>
  <c r="J38" i="10"/>
  <c r="F42" i="10"/>
  <c r="H59" i="10"/>
  <c r="J76" i="10"/>
  <c r="F80" i="10"/>
  <c r="H97" i="10"/>
  <c r="D18" i="11"/>
  <c r="D39" i="11"/>
  <c r="D43" i="11"/>
  <c r="D64" i="11"/>
  <c r="K16" i="14"/>
  <c r="J16" i="14"/>
  <c r="I16" i="14"/>
  <c r="D37" i="14"/>
  <c r="K59" i="14"/>
  <c r="J59" i="14"/>
  <c r="I59" i="14"/>
  <c r="K85" i="14"/>
  <c r="J85" i="14"/>
  <c r="I85" i="14"/>
  <c r="H93" i="14"/>
  <c r="J95" i="14"/>
  <c r="I95" i="14"/>
  <c r="K95" i="14"/>
  <c r="E149" i="14"/>
  <c r="M56" i="15"/>
  <c r="L56" i="15"/>
  <c r="I56" i="15"/>
  <c r="J56" i="15"/>
  <c r="K56" i="15"/>
  <c r="M65" i="15"/>
  <c r="L65" i="15"/>
  <c r="I65" i="15"/>
  <c r="K65" i="15"/>
  <c r="J65" i="15"/>
  <c r="D77" i="15"/>
  <c r="M123" i="15"/>
  <c r="K123" i="15"/>
  <c r="J123" i="15"/>
  <c r="L123" i="15"/>
  <c r="I123" i="15"/>
  <c r="W20" i="16"/>
  <c r="Y20" i="16"/>
  <c r="X20" i="16"/>
  <c r="Z20" i="16"/>
  <c r="K153" i="16"/>
  <c r="J153" i="16"/>
  <c r="L153" i="16"/>
  <c r="I153" i="16"/>
  <c r="H161" i="16"/>
  <c r="I139" i="17"/>
  <c r="K139" i="17"/>
  <c r="M139" i="17"/>
  <c r="H147" i="17"/>
  <c r="L139" i="17"/>
  <c r="J139" i="17"/>
  <c r="D65" i="17"/>
  <c r="E107" i="17"/>
  <c r="J127" i="17"/>
  <c r="K127" i="17"/>
  <c r="I127" i="17"/>
  <c r="L127" i="17"/>
  <c r="O22" i="18"/>
  <c r="X36" i="18"/>
  <c r="Z65" i="18"/>
  <c r="Y64" i="18"/>
  <c r="AA65" i="18"/>
  <c r="J80" i="18"/>
  <c r="I80" i="18"/>
  <c r="R86" i="18"/>
  <c r="S86" i="18"/>
  <c r="X68" i="19"/>
  <c r="Y68" i="19"/>
  <c r="C35" i="22"/>
  <c r="F239" i="24"/>
  <c r="O10" i="8"/>
  <c r="N10" i="8"/>
  <c r="L12" i="8"/>
  <c r="J14" i="8"/>
  <c r="H16" i="8"/>
  <c r="O18" i="8"/>
  <c r="N18" i="8"/>
  <c r="L20" i="8"/>
  <c r="L31" i="8"/>
  <c r="J33" i="8"/>
  <c r="H35" i="8"/>
  <c r="O37" i="8"/>
  <c r="N37" i="8"/>
  <c r="L39" i="8"/>
  <c r="J41" i="8"/>
  <c r="H43" i="8"/>
  <c r="J98" i="8"/>
  <c r="H100" i="8"/>
  <c r="O102" i="8"/>
  <c r="N102" i="8"/>
  <c r="L104" i="8"/>
  <c r="J106" i="8"/>
  <c r="H108" i="8"/>
  <c r="G10" i="9"/>
  <c r="P10" i="9"/>
  <c r="O10" i="9"/>
  <c r="E12" i="9"/>
  <c r="M12" i="9"/>
  <c r="S15" i="9"/>
  <c r="R15" i="9"/>
  <c r="I16" i="9"/>
  <c r="G18" i="9"/>
  <c r="P18" i="9"/>
  <c r="O18" i="9"/>
  <c r="E20" i="9"/>
  <c r="M20" i="9"/>
  <c r="D86" i="11"/>
  <c r="D90" i="11"/>
  <c r="D107" i="11"/>
  <c r="D111" i="11"/>
  <c r="K111" i="14"/>
  <c r="J111" i="14"/>
  <c r="I111" i="14"/>
  <c r="K137" i="14"/>
  <c r="J137" i="14"/>
  <c r="I137" i="14"/>
  <c r="J146" i="14"/>
  <c r="I146" i="14"/>
  <c r="K146" i="14"/>
  <c r="AA12" i="15"/>
  <c r="Y12" i="15"/>
  <c r="X12" i="15"/>
  <c r="Z12" i="15"/>
  <c r="W12" i="15"/>
  <c r="M73" i="15"/>
  <c r="L73" i="15"/>
  <c r="I73" i="15"/>
  <c r="J73" i="15"/>
  <c r="K73" i="15"/>
  <c r="M82" i="15"/>
  <c r="L82" i="15"/>
  <c r="I82" i="15"/>
  <c r="K82" i="15"/>
  <c r="J82" i="15"/>
  <c r="G119" i="15"/>
  <c r="M140" i="15"/>
  <c r="K140" i="15"/>
  <c r="J140" i="15"/>
  <c r="L140" i="15"/>
  <c r="I140" i="15"/>
  <c r="D161" i="15"/>
  <c r="I54" i="16"/>
  <c r="K54" i="16"/>
  <c r="J54" i="16"/>
  <c r="L54" i="16"/>
  <c r="M54" i="16"/>
  <c r="I71" i="16"/>
  <c r="K71" i="16"/>
  <c r="J71" i="16"/>
  <c r="L71" i="16"/>
  <c r="C121" i="16"/>
  <c r="L138" i="17"/>
  <c r="M138" i="17"/>
  <c r="J138" i="17"/>
  <c r="I138" i="17"/>
  <c r="K138" i="17"/>
  <c r="Z30" i="18"/>
  <c r="AA30" i="18"/>
  <c r="J45" i="18"/>
  <c r="I45" i="18"/>
  <c r="K45" i="18"/>
  <c r="R52" i="18"/>
  <c r="S52" i="18"/>
  <c r="H40" i="19"/>
  <c r="I40" i="19"/>
  <c r="X85" i="19"/>
  <c r="Y85" i="19"/>
  <c r="N29" i="22"/>
  <c r="M29" i="22"/>
  <c r="J29" i="22"/>
  <c r="L29" i="22"/>
  <c r="K29" i="22"/>
  <c r="H117" i="3"/>
  <c r="F118" i="3"/>
  <c r="H121" i="3"/>
  <c r="F122" i="3"/>
  <c r="H186" i="3"/>
  <c r="H190" i="3"/>
  <c r="H194" i="3"/>
  <c r="M13" i="5"/>
  <c r="J13" i="5"/>
  <c r="K13" i="5"/>
  <c r="I13" i="5"/>
  <c r="L13" i="5"/>
  <c r="M24" i="5"/>
  <c r="J24" i="5"/>
  <c r="I24" i="5"/>
  <c r="L24" i="5"/>
  <c r="K24" i="5"/>
  <c r="M32" i="5"/>
  <c r="J32" i="5"/>
  <c r="K32" i="5"/>
  <c r="I32" i="5"/>
  <c r="L32" i="5"/>
  <c r="M40" i="5"/>
  <c r="J40" i="5"/>
  <c r="I40" i="5"/>
  <c r="L40" i="5"/>
  <c r="K40" i="5"/>
  <c r="H10" i="8"/>
  <c r="O12" i="8"/>
  <c r="N12" i="8"/>
  <c r="L14" i="8"/>
  <c r="J16" i="8"/>
  <c r="H18" i="8"/>
  <c r="O20" i="8"/>
  <c r="N20" i="8"/>
  <c r="O31" i="8"/>
  <c r="N31" i="8"/>
  <c r="L33" i="8"/>
  <c r="J35" i="8"/>
  <c r="H37" i="8"/>
  <c r="O39" i="8"/>
  <c r="N39" i="8"/>
  <c r="L41" i="8"/>
  <c r="J43" i="8"/>
  <c r="L98" i="8"/>
  <c r="J100" i="8"/>
  <c r="H102" i="8"/>
  <c r="O104" i="8"/>
  <c r="N104" i="8"/>
  <c r="L106" i="8"/>
  <c r="J108" i="8"/>
  <c r="S9" i="9"/>
  <c r="R9" i="9"/>
  <c r="I10" i="9"/>
  <c r="G12" i="9"/>
  <c r="P12" i="9"/>
  <c r="O12" i="9"/>
  <c r="E14" i="9"/>
  <c r="M14" i="9"/>
  <c r="S17" i="9"/>
  <c r="R17" i="9"/>
  <c r="I18" i="9"/>
  <c r="G20" i="9"/>
  <c r="P20" i="9"/>
  <c r="O20" i="9"/>
  <c r="D87" i="11"/>
  <c r="D108" i="11"/>
  <c r="D112" i="11"/>
  <c r="K76" i="14"/>
  <c r="J76" i="14"/>
  <c r="I76" i="14"/>
  <c r="K102" i="14"/>
  <c r="J102" i="14"/>
  <c r="I102" i="14"/>
  <c r="J112" i="14"/>
  <c r="I112" i="14"/>
  <c r="K112" i="14"/>
  <c r="M37" i="15"/>
  <c r="K37" i="15"/>
  <c r="J37" i="15"/>
  <c r="L37" i="15"/>
  <c r="I37" i="15"/>
  <c r="E91" i="15"/>
  <c r="M108" i="15"/>
  <c r="L108" i="15"/>
  <c r="I108" i="15"/>
  <c r="J108" i="15"/>
  <c r="K108" i="15"/>
  <c r="M116" i="15"/>
  <c r="L116" i="15"/>
  <c r="I116" i="15"/>
  <c r="K116" i="15"/>
  <c r="J116" i="15"/>
  <c r="R9" i="16"/>
  <c r="I123" i="16"/>
  <c r="K123" i="16"/>
  <c r="J123" i="16"/>
  <c r="L123" i="16"/>
  <c r="I140" i="16"/>
  <c r="K140" i="16"/>
  <c r="J140" i="16"/>
  <c r="M140" i="16"/>
  <c r="L140" i="16"/>
  <c r="Z12" i="17"/>
  <c r="X12" i="17"/>
  <c r="W12" i="17"/>
  <c r="Y12" i="17"/>
  <c r="M20" i="17"/>
  <c r="L20" i="17"/>
  <c r="I20" i="17"/>
  <c r="J20" i="17"/>
  <c r="K20" i="17"/>
  <c r="C77" i="17"/>
  <c r="F93" i="17"/>
  <c r="N20" i="18"/>
  <c r="X62" i="18"/>
  <c r="J97" i="18"/>
  <c r="I97" i="18"/>
  <c r="U118" i="18"/>
  <c r="F120" i="18"/>
  <c r="P28" i="19"/>
  <c r="Q28" i="19"/>
  <c r="H74" i="19"/>
  <c r="J74" i="19"/>
  <c r="I74" i="19"/>
  <c r="N57" i="22"/>
  <c r="M57" i="22"/>
  <c r="J57" i="22"/>
  <c r="K57" i="22"/>
  <c r="L57" i="22"/>
  <c r="L39" i="24"/>
  <c r="I12" i="14"/>
  <c r="K12" i="14"/>
  <c r="J12" i="14"/>
  <c r="E23" i="14"/>
  <c r="T20" i="14"/>
  <c r="V20" i="14"/>
  <c r="U20" i="14"/>
  <c r="I29" i="14"/>
  <c r="K29" i="14"/>
  <c r="H37" i="14"/>
  <c r="J29" i="14"/>
  <c r="C51" i="14"/>
  <c r="I46" i="14"/>
  <c r="K46" i="14"/>
  <c r="J46" i="14"/>
  <c r="I63" i="14"/>
  <c r="K63" i="14"/>
  <c r="J63" i="14"/>
  <c r="I81" i="14"/>
  <c r="K81" i="14"/>
  <c r="J81" i="14"/>
  <c r="D93" i="14"/>
  <c r="I98" i="14"/>
  <c r="K98" i="14"/>
  <c r="J98" i="14"/>
  <c r="I115" i="14"/>
  <c r="K115" i="14"/>
  <c r="J115" i="14"/>
  <c r="E135" i="14"/>
  <c r="I132" i="14"/>
  <c r="K132" i="14"/>
  <c r="J132" i="14"/>
  <c r="L10" i="15"/>
  <c r="J10" i="15"/>
  <c r="I10" i="15"/>
  <c r="K10" i="15"/>
  <c r="M10" i="15"/>
  <c r="F21" i="15"/>
  <c r="L18" i="15"/>
  <c r="J18" i="15"/>
  <c r="I18" i="15"/>
  <c r="K18" i="15"/>
  <c r="M18" i="15"/>
  <c r="D35" i="15"/>
  <c r="L31" i="15"/>
  <c r="J31" i="15"/>
  <c r="I31" i="15"/>
  <c r="K31" i="15"/>
  <c r="M31" i="15"/>
  <c r="E49" i="15"/>
  <c r="L48" i="15"/>
  <c r="J48" i="15"/>
  <c r="I48" i="15"/>
  <c r="K48" i="15"/>
  <c r="M48" i="15"/>
  <c r="F63" i="15"/>
  <c r="L66" i="15"/>
  <c r="J66" i="15"/>
  <c r="I66" i="15"/>
  <c r="K66" i="15"/>
  <c r="M66" i="15"/>
  <c r="G77" i="15"/>
  <c r="L83" i="15"/>
  <c r="J83" i="15"/>
  <c r="I83" i="15"/>
  <c r="H91" i="15"/>
  <c r="K83" i="15"/>
  <c r="M83" i="15"/>
  <c r="L100" i="15"/>
  <c r="J100" i="15"/>
  <c r="I100" i="15"/>
  <c r="K100" i="15"/>
  <c r="M100" i="15"/>
  <c r="L117" i="15"/>
  <c r="J117" i="15"/>
  <c r="I117" i="15"/>
  <c r="K117" i="15"/>
  <c r="M117" i="15"/>
  <c r="L135" i="15"/>
  <c r="J135" i="15"/>
  <c r="I135" i="15"/>
  <c r="K135" i="15"/>
  <c r="M135" i="15"/>
  <c r="L152" i="15"/>
  <c r="J152" i="15"/>
  <c r="I152" i="15"/>
  <c r="K152" i="15"/>
  <c r="M152" i="15"/>
  <c r="L12" i="16"/>
  <c r="J12" i="16"/>
  <c r="I12" i="16"/>
  <c r="K12" i="16"/>
  <c r="U21" i="16"/>
  <c r="C51" i="16"/>
  <c r="L70" i="16"/>
  <c r="J70" i="16"/>
  <c r="I70" i="16"/>
  <c r="K70" i="16"/>
  <c r="E79" i="16"/>
  <c r="D91" i="16"/>
  <c r="L104" i="16"/>
  <c r="J104" i="16"/>
  <c r="I104" i="16"/>
  <c r="K104" i="16"/>
  <c r="G107" i="16"/>
  <c r="F119" i="16"/>
  <c r="L139" i="16"/>
  <c r="J139" i="16"/>
  <c r="I139" i="16"/>
  <c r="H147" i="16"/>
  <c r="K139" i="16"/>
  <c r="Z16" i="17"/>
  <c r="X16" i="17"/>
  <c r="W16" i="17"/>
  <c r="Y16" i="17"/>
  <c r="D23" i="17"/>
  <c r="C35" i="17"/>
  <c r="L45" i="17"/>
  <c r="J45" i="17"/>
  <c r="I45" i="17"/>
  <c r="K45" i="17"/>
  <c r="F51" i="17"/>
  <c r="E63" i="17"/>
  <c r="L80" i="17"/>
  <c r="J80" i="17"/>
  <c r="I80" i="17"/>
  <c r="H79" i="17"/>
  <c r="K80" i="17"/>
  <c r="G91" i="17"/>
  <c r="L8" i="18"/>
  <c r="J19" i="18"/>
  <c r="I19" i="18"/>
  <c r="K19" i="18"/>
  <c r="V50" i="18"/>
  <c r="J54" i="18"/>
  <c r="I54" i="18"/>
  <c r="K54" i="18"/>
  <c r="H62" i="18"/>
  <c r="D64" i="18"/>
  <c r="J88" i="18"/>
  <c r="I88" i="18"/>
  <c r="N106" i="18"/>
  <c r="D146" i="18"/>
  <c r="H109" i="19"/>
  <c r="J109" i="19"/>
  <c r="I109" i="19"/>
  <c r="D119" i="22"/>
  <c r="F59" i="24"/>
  <c r="I14" i="14"/>
  <c r="K14" i="14"/>
  <c r="J14" i="14"/>
  <c r="G23" i="14"/>
  <c r="T22" i="14"/>
  <c r="U22" i="14"/>
  <c r="V22" i="14"/>
  <c r="I31" i="14"/>
  <c r="K31" i="14"/>
  <c r="J31" i="14"/>
  <c r="E51" i="14"/>
  <c r="I48" i="14"/>
  <c r="K48" i="14"/>
  <c r="J48" i="14"/>
  <c r="I83" i="14"/>
  <c r="J83" i="14"/>
  <c r="K83" i="14"/>
  <c r="F93" i="14"/>
  <c r="I100" i="14"/>
  <c r="K100" i="14"/>
  <c r="J100" i="14"/>
  <c r="I117" i="14"/>
  <c r="J117" i="14"/>
  <c r="K117" i="14"/>
  <c r="G135" i="14"/>
  <c r="I134" i="14"/>
  <c r="K134" i="14"/>
  <c r="J134" i="14"/>
  <c r="I152" i="14"/>
  <c r="J152" i="14"/>
  <c r="K152" i="14"/>
  <c r="W14" i="15"/>
  <c r="Y14" i="15"/>
  <c r="AA14" i="15"/>
  <c r="X14" i="15"/>
  <c r="Z14" i="15"/>
  <c r="I24" i="15"/>
  <c r="K24" i="15"/>
  <c r="M24" i="15"/>
  <c r="L24" i="15"/>
  <c r="J24" i="15"/>
  <c r="G35" i="15"/>
  <c r="I41" i="15"/>
  <c r="K41" i="15"/>
  <c r="H49" i="15"/>
  <c r="M41" i="15"/>
  <c r="J41" i="15"/>
  <c r="L41" i="15"/>
  <c r="I58" i="15"/>
  <c r="K58" i="15"/>
  <c r="M58" i="15"/>
  <c r="L58" i="15"/>
  <c r="J58" i="15"/>
  <c r="I75" i="15"/>
  <c r="K75" i="15"/>
  <c r="M75" i="15"/>
  <c r="J75" i="15"/>
  <c r="L75" i="15"/>
  <c r="I93" i="15"/>
  <c r="K93" i="15"/>
  <c r="M93" i="15"/>
  <c r="L93" i="15"/>
  <c r="J93" i="15"/>
  <c r="I110" i="15"/>
  <c r="K110" i="15"/>
  <c r="M110" i="15"/>
  <c r="L110" i="15"/>
  <c r="J110" i="15"/>
  <c r="I127" i="15"/>
  <c r="K127" i="15"/>
  <c r="M127" i="15"/>
  <c r="L127" i="15"/>
  <c r="J127" i="15"/>
  <c r="I144" i="15"/>
  <c r="K144" i="15"/>
  <c r="M144" i="15"/>
  <c r="J144" i="15"/>
  <c r="L144" i="15"/>
  <c r="H23" i="16"/>
  <c r="K24" i="16"/>
  <c r="J24" i="16"/>
  <c r="I24" i="16"/>
  <c r="L24" i="16"/>
  <c r="G35" i="16"/>
  <c r="K58" i="16"/>
  <c r="J58" i="16"/>
  <c r="I58" i="16"/>
  <c r="L58" i="16"/>
  <c r="K127" i="16"/>
  <c r="J127" i="16"/>
  <c r="I127" i="16"/>
  <c r="L127" i="16"/>
  <c r="G23" i="17"/>
  <c r="F35" i="17"/>
  <c r="I55" i="17"/>
  <c r="K55" i="17"/>
  <c r="H63" i="17"/>
  <c r="L55" i="17"/>
  <c r="J55" i="17"/>
  <c r="I89" i="17"/>
  <c r="K89" i="17"/>
  <c r="L89" i="17"/>
  <c r="J89" i="17"/>
  <c r="M89" i="17"/>
  <c r="K141" i="17"/>
  <c r="I141" i="17"/>
  <c r="L141" i="17"/>
  <c r="M141" i="17"/>
  <c r="J141" i="17"/>
  <c r="E149" i="17"/>
  <c r="E20" i="18"/>
  <c r="S14" i="18"/>
  <c r="R14" i="18"/>
  <c r="AA27" i="18"/>
  <c r="Z27" i="18"/>
  <c r="O62" i="18"/>
  <c r="AA61" i="18"/>
  <c r="Z61" i="18"/>
  <c r="S83" i="18"/>
  <c r="R83" i="18"/>
  <c r="AA96" i="18"/>
  <c r="Z96" i="18"/>
  <c r="Y104" i="18"/>
  <c r="U106" i="18"/>
  <c r="G118" i="18"/>
  <c r="AA127" i="18"/>
  <c r="Z127" i="18"/>
  <c r="N148" i="18"/>
  <c r="F65" i="24"/>
  <c r="T12" i="14"/>
  <c r="V12" i="14"/>
  <c r="U12" i="14"/>
  <c r="P23" i="14"/>
  <c r="I20" i="14"/>
  <c r="K20" i="14"/>
  <c r="J20" i="14"/>
  <c r="I55" i="14"/>
  <c r="K55" i="14"/>
  <c r="J55" i="14"/>
  <c r="F65" i="14"/>
  <c r="I72" i="14"/>
  <c r="K72" i="14"/>
  <c r="J72" i="14"/>
  <c r="I89" i="14"/>
  <c r="K89" i="14"/>
  <c r="J89" i="14"/>
  <c r="G107" i="14"/>
  <c r="I106" i="14"/>
  <c r="K106" i="14"/>
  <c r="J106" i="14"/>
  <c r="I124" i="14"/>
  <c r="K124" i="14"/>
  <c r="J124" i="14"/>
  <c r="I141" i="14"/>
  <c r="K141" i="14"/>
  <c r="J141" i="14"/>
  <c r="H149" i="14"/>
  <c r="C163" i="14"/>
  <c r="I158" i="14"/>
  <c r="K158" i="14"/>
  <c r="J158" i="14"/>
  <c r="Q21" i="15"/>
  <c r="L14" i="15"/>
  <c r="J14" i="15"/>
  <c r="I14" i="15"/>
  <c r="K14" i="15"/>
  <c r="M14" i="15"/>
  <c r="L23" i="15"/>
  <c r="J23" i="15"/>
  <c r="I23" i="15"/>
  <c r="K23" i="15"/>
  <c r="M23" i="15"/>
  <c r="L40" i="15"/>
  <c r="J40" i="15"/>
  <c r="I40" i="15"/>
  <c r="K40" i="15"/>
  <c r="M40" i="15"/>
  <c r="L57" i="15"/>
  <c r="J57" i="15"/>
  <c r="I57" i="15"/>
  <c r="K57" i="15"/>
  <c r="M57" i="15"/>
  <c r="L74" i="15"/>
  <c r="J74" i="15"/>
  <c r="I74" i="15"/>
  <c r="K74" i="15"/>
  <c r="M74" i="15"/>
  <c r="L109" i="15"/>
  <c r="J109" i="15"/>
  <c r="I109" i="15"/>
  <c r="K109" i="15"/>
  <c r="M109" i="15"/>
  <c r="C133" i="15"/>
  <c r="L126" i="15"/>
  <c r="J126" i="15"/>
  <c r="I126" i="15"/>
  <c r="K126" i="15"/>
  <c r="M126" i="15"/>
  <c r="D147" i="15"/>
  <c r="L143" i="15"/>
  <c r="J143" i="15"/>
  <c r="I143" i="15"/>
  <c r="K143" i="15"/>
  <c r="M143" i="15"/>
  <c r="E161" i="15"/>
  <c r="L160" i="15"/>
  <c r="J160" i="15"/>
  <c r="I160" i="15"/>
  <c r="K160" i="15"/>
  <c r="M160" i="15"/>
  <c r="D9" i="16"/>
  <c r="L20" i="16"/>
  <c r="J20" i="16"/>
  <c r="I20" i="16"/>
  <c r="K20" i="16"/>
  <c r="L53" i="16"/>
  <c r="J53" i="16"/>
  <c r="I53" i="16"/>
  <c r="K53" i="16"/>
  <c r="D65" i="16"/>
  <c r="C77" i="16"/>
  <c r="L87" i="16"/>
  <c r="J87" i="16"/>
  <c r="I87" i="16"/>
  <c r="K87" i="16"/>
  <c r="F93" i="16"/>
  <c r="E105" i="16"/>
  <c r="L122" i="16"/>
  <c r="J122" i="16"/>
  <c r="I122" i="16"/>
  <c r="H121" i="16"/>
  <c r="K122" i="16"/>
  <c r="G133" i="16"/>
  <c r="L156" i="16"/>
  <c r="J156" i="16"/>
  <c r="I156" i="16"/>
  <c r="K156" i="16"/>
  <c r="G9" i="17"/>
  <c r="E21" i="17"/>
  <c r="L28" i="17"/>
  <c r="J28" i="17"/>
  <c r="I28" i="17"/>
  <c r="K28" i="17"/>
  <c r="E37" i="17"/>
  <c r="D49" i="17"/>
  <c r="L62" i="17"/>
  <c r="J62" i="17"/>
  <c r="I62" i="17"/>
  <c r="K62" i="17"/>
  <c r="G65" i="17"/>
  <c r="F77" i="17"/>
  <c r="L97" i="17"/>
  <c r="J97" i="17"/>
  <c r="I97" i="17"/>
  <c r="H105" i="17"/>
  <c r="K97" i="17"/>
  <c r="F147" i="17"/>
  <c r="L34" i="18"/>
  <c r="J37" i="18"/>
  <c r="I37" i="18"/>
  <c r="H36" i="18"/>
  <c r="K37" i="18"/>
  <c r="V76" i="18"/>
  <c r="J71" i="18"/>
  <c r="I71" i="18"/>
  <c r="K71" i="18"/>
  <c r="D90" i="18"/>
  <c r="J172" i="24"/>
  <c r="T14" i="14"/>
  <c r="V14" i="14"/>
  <c r="U14" i="14"/>
  <c r="R23" i="14"/>
  <c r="I22" i="14"/>
  <c r="K22" i="14"/>
  <c r="J22" i="14"/>
  <c r="I40" i="14"/>
  <c r="K40" i="14"/>
  <c r="J40" i="14"/>
  <c r="I57" i="14"/>
  <c r="K57" i="14"/>
  <c r="H65" i="14"/>
  <c r="J57" i="14"/>
  <c r="C79" i="14"/>
  <c r="I74" i="14"/>
  <c r="K74" i="14"/>
  <c r="J74" i="14"/>
  <c r="I91" i="14"/>
  <c r="K91" i="14"/>
  <c r="J91" i="14"/>
  <c r="I109" i="14"/>
  <c r="K109" i="14"/>
  <c r="J109" i="14"/>
  <c r="D121" i="14"/>
  <c r="I126" i="14"/>
  <c r="K126" i="14"/>
  <c r="J126" i="14"/>
  <c r="I143" i="14"/>
  <c r="K143" i="14"/>
  <c r="J143" i="14"/>
  <c r="E163" i="14"/>
  <c r="I160" i="14"/>
  <c r="K160" i="14"/>
  <c r="J160" i="14"/>
  <c r="W10" i="15"/>
  <c r="Y10" i="15"/>
  <c r="Z10" i="15"/>
  <c r="AA10" i="15"/>
  <c r="X10" i="15"/>
  <c r="T21" i="15"/>
  <c r="W18" i="15"/>
  <c r="Y18" i="15"/>
  <c r="Z18" i="15"/>
  <c r="AA18" i="15"/>
  <c r="X18" i="15"/>
  <c r="I32" i="15"/>
  <c r="K32" i="15"/>
  <c r="L32" i="15"/>
  <c r="M32" i="15"/>
  <c r="J32" i="15"/>
  <c r="I67" i="15"/>
  <c r="K67" i="15"/>
  <c r="L67" i="15"/>
  <c r="M67" i="15"/>
  <c r="J67" i="15"/>
  <c r="C91" i="15"/>
  <c r="I84" i="15"/>
  <c r="K84" i="15"/>
  <c r="L84" i="15"/>
  <c r="M84" i="15"/>
  <c r="J84" i="15"/>
  <c r="D105" i="15"/>
  <c r="I101" i="15"/>
  <c r="K101" i="15"/>
  <c r="L101" i="15"/>
  <c r="M101" i="15"/>
  <c r="J101" i="15"/>
  <c r="E119" i="15"/>
  <c r="I118" i="15"/>
  <c r="K118" i="15"/>
  <c r="L118" i="15"/>
  <c r="M118" i="15"/>
  <c r="J118" i="15"/>
  <c r="F133" i="15"/>
  <c r="I136" i="15"/>
  <c r="K136" i="15"/>
  <c r="L136" i="15"/>
  <c r="M136" i="15"/>
  <c r="J136" i="15"/>
  <c r="G147" i="15"/>
  <c r="I153" i="15"/>
  <c r="K153" i="15"/>
  <c r="L153" i="15"/>
  <c r="H161" i="15"/>
  <c r="M153" i="15"/>
  <c r="J153" i="15"/>
  <c r="Y14" i="16"/>
  <c r="X14" i="16"/>
  <c r="W14" i="16"/>
  <c r="Z14" i="16"/>
  <c r="K41" i="16"/>
  <c r="J41" i="16"/>
  <c r="I41" i="16"/>
  <c r="H49" i="16"/>
  <c r="L41" i="16"/>
  <c r="K75" i="16"/>
  <c r="J75" i="16"/>
  <c r="I75" i="16"/>
  <c r="L75" i="16"/>
  <c r="K110" i="16"/>
  <c r="J110" i="16"/>
  <c r="I110" i="16"/>
  <c r="L110" i="16"/>
  <c r="K144" i="16"/>
  <c r="J144" i="16"/>
  <c r="I144" i="16"/>
  <c r="L144" i="16"/>
  <c r="I13" i="17"/>
  <c r="K13" i="17"/>
  <c r="L13" i="17"/>
  <c r="J13" i="17"/>
  <c r="H21" i="17"/>
  <c r="M13" i="17"/>
  <c r="I38" i="17"/>
  <c r="K38" i="17"/>
  <c r="L38" i="17"/>
  <c r="J38" i="17"/>
  <c r="H37" i="17"/>
  <c r="M38" i="17"/>
  <c r="G49" i="17"/>
  <c r="I72" i="17"/>
  <c r="K72" i="17"/>
  <c r="L72" i="17"/>
  <c r="J72" i="17"/>
  <c r="F133" i="17"/>
  <c r="F135" i="17"/>
  <c r="AB10" i="18"/>
  <c r="AA10" i="18"/>
  <c r="Z10" i="18"/>
  <c r="S31" i="18"/>
  <c r="R31" i="18"/>
  <c r="O36" i="18"/>
  <c r="AA44" i="18"/>
  <c r="Z44" i="18"/>
  <c r="S66" i="18"/>
  <c r="R66" i="18"/>
  <c r="AA79" i="18"/>
  <c r="Z79" i="18"/>
  <c r="Y78" i="18"/>
  <c r="G92" i="18"/>
  <c r="S100" i="18"/>
  <c r="R100" i="18"/>
  <c r="I130" i="18"/>
  <c r="J130" i="18"/>
  <c r="J113" i="19"/>
  <c r="I113" i="19"/>
  <c r="H113" i="19"/>
  <c r="H77" i="22"/>
  <c r="H16" i="24"/>
  <c r="F63" i="24"/>
  <c r="U17" i="14"/>
  <c r="T17" i="14"/>
  <c r="V17" i="14"/>
  <c r="E37" i="14"/>
  <c r="J34" i="14"/>
  <c r="I34" i="14"/>
  <c r="K34" i="14"/>
  <c r="J69" i="14"/>
  <c r="I69" i="14"/>
  <c r="K69" i="14"/>
  <c r="F79" i="14"/>
  <c r="J86" i="14"/>
  <c r="I86" i="14"/>
  <c r="K86" i="14"/>
  <c r="J103" i="14"/>
  <c r="I103" i="14"/>
  <c r="K103" i="14"/>
  <c r="G121" i="14"/>
  <c r="J120" i="14"/>
  <c r="I120" i="14"/>
  <c r="K120" i="14"/>
  <c r="J138" i="14"/>
  <c r="I138" i="14"/>
  <c r="K138" i="14"/>
  <c r="J155" i="14"/>
  <c r="I155" i="14"/>
  <c r="K155" i="14"/>
  <c r="H163" i="14"/>
  <c r="E21" i="15"/>
  <c r="AA16" i="15"/>
  <c r="Y16" i="15"/>
  <c r="X16" i="15"/>
  <c r="Z16" i="15"/>
  <c r="W16" i="15"/>
  <c r="C35" i="15"/>
  <c r="M28" i="15"/>
  <c r="K28" i="15"/>
  <c r="J28" i="15"/>
  <c r="L28" i="15"/>
  <c r="I28" i="15"/>
  <c r="D49" i="15"/>
  <c r="M45" i="15"/>
  <c r="K45" i="15"/>
  <c r="J45" i="15"/>
  <c r="L45" i="15"/>
  <c r="I45" i="15"/>
  <c r="E63" i="15"/>
  <c r="M62" i="15"/>
  <c r="K62" i="15"/>
  <c r="J62" i="15"/>
  <c r="L62" i="15"/>
  <c r="I62" i="15"/>
  <c r="F77" i="15"/>
  <c r="M80" i="15"/>
  <c r="K80" i="15"/>
  <c r="J80" i="15"/>
  <c r="L80" i="15"/>
  <c r="I80" i="15"/>
  <c r="G91" i="15"/>
  <c r="M97" i="15"/>
  <c r="K97" i="15"/>
  <c r="J97" i="15"/>
  <c r="L97" i="15"/>
  <c r="I97" i="15"/>
  <c r="H105" i="15"/>
  <c r="M114" i="15"/>
  <c r="K114" i="15"/>
  <c r="J114" i="15"/>
  <c r="L114" i="15"/>
  <c r="I114" i="15"/>
  <c r="M131" i="15"/>
  <c r="K131" i="15"/>
  <c r="J131" i="15"/>
  <c r="L131" i="15"/>
  <c r="I131" i="15"/>
  <c r="M149" i="15"/>
  <c r="K149" i="15"/>
  <c r="J149" i="15"/>
  <c r="L149" i="15"/>
  <c r="I149" i="15"/>
  <c r="Y10" i="16"/>
  <c r="X10" i="16"/>
  <c r="V9" i="16"/>
  <c r="AA18" i="16" s="1"/>
  <c r="Z10" i="16"/>
  <c r="W10" i="16"/>
  <c r="T21" i="16"/>
  <c r="K32" i="16"/>
  <c r="J32" i="16"/>
  <c r="L32" i="16"/>
  <c r="I32" i="16"/>
  <c r="K67" i="16"/>
  <c r="J67" i="16"/>
  <c r="L67" i="16"/>
  <c r="I67" i="16"/>
  <c r="D79" i="16"/>
  <c r="C91" i="16"/>
  <c r="M101" i="16"/>
  <c r="K101" i="16"/>
  <c r="J101" i="16"/>
  <c r="L101" i="16"/>
  <c r="I101" i="16"/>
  <c r="F107" i="16"/>
  <c r="E119" i="16"/>
  <c r="H135" i="16"/>
  <c r="K136" i="16"/>
  <c r="J136" i="16"/>
  <c r="L136" i="16"/>
  <c r="I136" i="16"/>
  <c r="G147" i="16"/>
  <c r="M12" i="17"/>
  <c r="L12" i="17"/>
  <c r="I12" i="17"/>
  <c r="J12" i="17"/>
  <c r="K12" i="17"/>
  <c r="U21" i="17"/>
  <c r="C51" i="17"/>
  <c r="L70" i="17"/>
  <c r="I70" i="17"/>
  <c r="J70" i="17"/>
  <c r="K70" i="17"/>
  <c r="E79" i="17"/>
  <c r="D91" i="17"/>
  <c r="L104" i="17"/>
  <c r="I104" i="17"/>
  <c r="J104" i="17"/>
  <c r="K104" i="17"/>
  <c r="G161" i="17"/>
  <c r="Z13" i="18"/>
  <c r="AA13" i="18"/>
  <c r="O48" i="18"/>
  <c r="Z47" i="18"/>
  <c r="AA47" i="18"/>
  <c r="R69" i="18"/>
  <c r="S69" i="18"/>
  <c r="Z82" i="18"/>
  <c r="Y90" i="18"/>
  <c r="AA82" i="18"/>
  <c r="U92" i="18"/>
  <c r="G104" i="18"/>
  <c r="R103" i="18"/>
  <c r="S103" i="18"/>
  <c r="C106" i="18"/>
  <c r="J137" i="18"/>
  <c r="I137" i="18"/>
  <c r="H14" i="19"/>
  <c r="I14" i="19"/>
  <c r="P19" i="19"/>
  <c r="Q19" i="19"/>
  <c r="H31" i="19"/>
  <c r="J31" i="19"/>
  <c r="I31" i="19"/>
  <c r="H48" i="19"/>
  <c r="J48" i="19"/>
  <c r="I48" i="19"/>
  <c r="P54" i="19"/>
  <c r="Q54" i="19"/>
  <c r="H66" i="19"/>
  <c r="G65" i="19"/>
  <c r="I66" i="19"/>
  <c r="P71" i="19"/>
  <c r="Q71" i="19"/>
  <c r="H83" i="19"/>
  <c r="J83" i="19"/>
  <c r="I83" i="19"/>
  <c r="G91" i="19"/>
  <c r="P88" i="19"/>
  <c r="Q88" i="19"/>
  <c r="C147" i="22"/>
  <c r="K15" i="14"/>
  <c r="H23" i="14"/>
  <c r="I15" i="14"/>
  <c r="J15" i="14"/>
  <c r="C37" i="14"/>
  <c r="K32" i="14"/>
  <c r="J32" i="14"/>
  <c r="I32" i="14"/>
  <c r="K41" i="14"/>
  <c r="I41" i="14"/>
  <c r="J41" i="14"/>
  <c r="F51" i="14"/>
  <c r="K49" i="14"/>
  <c r="J49" i="14"/>
  <c r="I49" i="14"/>
  <c r="K58" i="14"/>
  <c r="I58" i="14"/>
  <c r="J58" i="14"/>
  <c r="K67" i="14"/>
  <c r="J67" i="14"/>
  <c r="I67" i="14"/>
  <c r="D79" i="14"/>
  <c r="K75" i="14"/>
  <c r="I75" i="14"/>
  <c r="J75" i="14"/>
  <c r="K84" i="14"/>
  <c r="J84" i="14"/>
  <c r="I84" i="14"/>
  <c r="G93" i="14"/>
  <c r="K92" i="14"/>
  <c r="J92" i="14"/>
  <c r="I92" i="14"/>
  <c r="K101" i="14"/>
  <c r="J101" i="14"/>
  <c r="I101" i="14"/>
  <c r="K110" i="14"/>
  <c r="J110" i="14"/>
  <c r="I110" i="14"/>
  <c r="E121" i="14"/>
  <c r="K118" i="14"/>
  <c r="J118" i="14"/>
  <c r="I118" i="14"/>
  <c r="K127" i="14"/>
  <c r="H135" i="14"/>
  <c r="J127" i="14"/>
  <c r="I127" i="14"/>
  <c r="C149" i="14"/>
  <c r="K144" i="14"/>
  <c r="I144" i="14"/>
  <c r="J144" i="14"/>
  <c r="K153" i="14"/>
  <c r="J153" i="14"/>
  <c r="I153" i="14"/>
  <c r="F163" i="14"/>
  <c r="K161" i="14"/>
  <c r="J161" i="14"/>
  <c r="I161" i="14"/>
  <c r="L11" i="15"/>
  <c r="K11" i="15"/>
  <c r="M11" i="15"/>
  <c r="J11" i="15"/>
  <c r="I11" i="15"/>
  <c r="D21" i="15"/>
  <c r="L15" i="15"/>
  <c r="K15" i="15"/>
  <c r="I15" i="15"/>
  <c r="M15" i="15"/>
  <c r="J15" i="15"/>
  <c r="L19" i="15"/>
  <c r="K19" i="15"/>
  <c r="M19" i="15"/>
  <c r="J19" i="15"/>
  <c r="I19" i="15"/>
  <c r="L25" i="15"/>
  <c r="K25" i="15"/>
  <c r="I25" i="15"/>
  <c r="M25" i="15"/>
  <c r="J25" i="15"/>
  <c r="L33" i="15"/>
  <c r="K33" i="15"/>
  <c r="M33" i="15"/>
  <c r="J33" i="15"/>
  <c r="I33" i="15"/>
  <c r="C49" i="15"/>
  <c r="L42" i="15"/>
  <c r="K42" i="15"/>
  <c r="I42" i="15"/>
  <c r="M42" i="15"/>
  <c r="J42" i="15"/>
  <c r="L51" i="15"/>
  <c r="K51" i="15"/>
  <c r="M51" i="15"/>
  <c r="J51" i="15"/>
  <c r="I51" i="15"/>
  <c r="D63" i="15"/>
  <c r="L59" i="15"/>
  <c r="K59" i="15"/>
  <c r="I59" i="15"/>
  <c r="M59" i="15"/>
  <c r="J59" i="15"/>
  <c r="L68" i="15"/>
  <c r="K68" i="15"/>
  <c r="M68" i="15"/>
  <c r="J68" i="15"/>
  <c r="I68" i="15"/>
  <c r="E77" i="15"/>
  <c r="L76" i="15"/>
  <c r="K76" i="15"/>
  <c r="I76" i="15"/>
  <c r="M76" i="15"/>
  <c r="J76" i="15"/>
  <c r="F91" i="15"/>
  <c r="L85" i="15"/>
  <c r="K85" i="15"/>
  <c r="M85" i="15"/>
  <c r="J85" i="15"/>
  <c r="I85" i="15"/>
  <c r="L94" i="15"/>
  <c r="K94" i="15"/>
  <c r="I94" i="15"/>
  <c r="M94" i="15"/>
  <c r="J94" i="15"/>
  <c r="G105" i="15"/>
  <c r="L102" i="15"/>
  <c r="K102" i="15"/>
  <c r="M102" i="15"/>
  <c r="J102" i="15"/>
  <c r="I102" i="15"/>
  <c r="L111" i="15"/>
  <c r="K111" i="15"/>
  <c r="H119" i="15"/>
  <c r="I111" i="15"/>
  <c r="M111" i="15"/>
  <c r="J111" i="15"/>
  <c r="L128" i="15"/>
  <c r="K128" i="15"/>
  <c r="I128" i="15"/>
  <c r="M128" i="15"/>
  <c r="J128" i="15"/>
  <c r="L137" i="15"/>
  <c r="K137" i="15"/>
  <c r="M137" i="15"/>
  <c r="J137" i="15"/>
  <c r="I137" i="15"/>
  <c r="L145" i="15"/>
  <c r="K145" i="15"/>
  <c r="I145" i="15"/>
  <c r="M145" i="15"/>
  <c r="J145" i="15"/>
  <c r="C161" i="15"/>
  <c r="L154" i="15"/>
  <c r="K154" i="15"/>
  <c r="M154" i="15"/>
  <c r="J154" i="15"/>
  <c r="I154" i="15"/>
  <c r="L26" i="16"/>
  <c r="I26" i="16"/>
  <c r="J26" i="16"/>
  <c r="K26" i="16"/>
  <c r="L43" i="16"/>
  <c r="I43" i="16"/>
  <c r="K43" i="16"/>
  <c r="J43" i="16"/>
  <c r="L60" i="16"/>
  <c r="I60" i="16"/>
  <c r="J60" i="16"/>
  <c r="K60" i="16"/>
  <c r="C93" i="16"/>
  <c r="L95" i="16"/>
  <c r="I95" i="16"/>
  <c r="J95" i="16"/>
  <c r="K95" i="16"/>
  <c r="D107" i="16"/>
  <c r="C119" i="16"/>
  <c r="L112" i="16"/>
  <c r="I112" i="16"/>
  <c r="K112" i="16"/>
  <c r="J112" i="16"/>
  <c r="E121" i="16"/>
  <c r="D133" i="16"/>
  <c r="M129" i="16"/>
  <c r="L129" i="16"/>
  <c r="I129" i="16"/>
  <c r="J129" i="16"/>
  <c r="K129" i="16"/>
  <c r="F135" i="16"/>
  <c r="E147" i="16"/>
  <c r="L146" i="16"/>
  <c r="I146" i="16"/>
  <c r="K146" i="16"/>
  <c r="J146" i="16"/>
  <c r="G149" i="16"/>
  <c r="F161" i="16"/>
  <c r="F9" i="17"/>
  <c r="D21" i="17"/>
  <c r="M15" i="17"/>
  <c r="K15" i="17"/>
  <c r="J15" i="17"/>
  <c r="L15" i="17"/>
  <c r="I15" i="17"/>
  <c r="C23" i="17"/>
  <c r="M25" i="17"/>
  <c r="K25" i="17"/>
  <c r="J25" i="17"/>
  <c r="L25" i="17"/>
  <c r="I25" i="17"/>
  <c r="D37" i="17"/>
  <c r="C49" i="17"/>
  <c r="K42" i="17"/>
  <c r="J42" i="17"/>
  <c r="L42" i="17"/>
  <c r="I42" i="17"/>
  <c r="E51" i="17"/>
  <c r="M59" i="17"/>
  <c r="K59" i="17"/>
  <c r="J59" i="17"/>
  <c r="L59" i="17"/>
  <c r="I59" i="17"/>
  <c r="F65" i="17"/>
  <c r="E77" i="17"/>
  <c r="K76" i="17"/>
  <c r="J76" i="17"/>
  <c r="L76" i="17"/>
  <c r="I76" i="17"/>
  <c r="F91" i="17"/>
  <c r="M94" i="17"/>
  <c r="H93" i="17"/>
  <c r="K94" i="17"/>
  <c r="J94" i="17"/>
  <c r="L94" i="17"/>
  <c r="I94" i="17"/>
  <c r="E147" i="17"/>
  <c r="J157" i="17"/>
  <c r="L157" i="17"/>
  <c r="K157" i="17"/>
  <c r="I157" i="17"/>
  <c r="Z9" i="18"/>
  <c r="AA9" i="18"/>
  <c r="Y8" i="18"/>
  <c r="AB9" i="18"/>
  <c r="R13" i="18"/>
  <c r="S13" i="18"/>
  <c r="G22" i="18"/>
  <c r="Z26" i="18"/>
  <c r="AA26" i="18"/>
  <c r="Y34" i="18"/>
  <c r="AB26" i="18"/>
  <c r="R30" i="18"/>
  <c r="S30" i="18"/>
  <c r="U36" i="18"/>
  <c r="G48" i="18"/>
  <c r="Z43" i="18"/>
  <c r="AA43" i="18"/>
  <c r="R47" i="18"/>
  <c r="S47" i="18"/>
  <c r="C50" i="18"/>
  <c r="U62" i="18"/>
  <c r="Z60" i="18"/>
  <c r="AA60" i="18"/>
  <c r="AB60" i="18"/>
  <c r="R65" i="18"/>
  <c r="S65" i="18"/>
  <c r="Q64" i="18"/>
  <c r="T65" i="18"/>
  <c r="C76" i="18"/>
  <c r="R82" i="18"/>
  <c r="S82" i="18"/>
  <c r="Q90" i="18"/>
  <c r="M92" i="18"/>
  <c r="Z95" i="18"/>
  <c r="AA95" i="18"/>
  <c r="R99" i="18"/>
  <c r="S99" i="18"/>
  <c r="M118" i="18"/>
  <c r="J128" i="18"/>
  <c r="I128" i="18"/>
  <c r="L160" i="18"/>
  <c r="P13" i="19"/>
  <c r="Q13" i="19"/>
  <c r="O21" i="19"/>
  <c r="H16" i="19"/>
  <c r="I16" i="19"/>
  <c r="H25" i="19"/>
  <c r="I25" i="19"/>
  <c r="P30" i="19"/>
  <c r="Q30" i="19"/>
  <c r="H33" i="19"/>
  <c r="J33" i="19"/>
  <c r="I33" i="19"/>
  <c r="P39" i="19"/>
  <c r="Q39" i="19"/>
  <c r="H42" i="19"/>
  <c r="I42" i="19"/>
  <c r="P47" i="19"/>
  <c r="Q47" i="19"/>
  <c r="P56" i="19"/>
  <c r="Q56" i="19"/>
  <c r="H59" i="19"/>
  <c r="I59" i="19"/>
  <c r="H68" i="19"/>
  <c r="I68" i="19"/>
  <c r="P73" i="19"/>
  <c r="Q73" i="19"/>
  <c r="H76" i="19"/>
  <c r="J76" i="19"/>
  <c r="I76" i="19"/>
  <c r="P82" i="19"/>
  <c r="Q82" i="19"/>
  <c r="H85" i="19"/>
  <c r="I85" i="19"/>
  <c r="P90" i="19"/>
  <c r="Q90" i="19"/>
  <c r="H94" i="19"/>
  <c r="G93" i="19"/>
  <c r="J94" i="19"/>
  <c r="I94" i="19"/>
  <c r="P116" i="19"/>
  <c r="Q116" i="19"/>
  <c r="E49" i="22"/>
  <c r="N84" i="24"/>
  <c r="O84" i="24"/>
  <c r="F170" i="24"/>
  <c r="C23" i="14"/>
  <c r="K18" i="14"/>
  <c r="I18" i="14"/>
  <c r="J18" i="14"/>
  <c r="K27" i="14"/>
  <c r="I27" i="14"/>
  <c r="J27" i="14"/>
  <c r="F37" i="14"/>
  <c r="K35" i="14"/>
  <c r="I35" i="14"/>
  <c r="J35" i="14"/>
  <c r="K44" i="14"/>
  <c r="I44" i="14"/>
  <c r="J44" i="14"/>
  <c r="K53" i="14"/>
  <c r="I53" i="14"/>
  <c r="J53" i="14"/>
  <c r="D65" i="14"/>
  <c r="K61" i="14"/>
  <c r="I61" i="14"/>
  <c r="J61" i="14"/>
  <c r="K70" i="14"/>
  <c r="I70" i="14"/>
  <c r="J70" i="14"/>
  <c r="G79" i="14"/>
  <c r="K78" i="14"/>
  <c r="I78" i="14"/>
  <c r="J78" i="14"/>
  <c r="K87" i="14"/>
  <c r="I87" i="14"/>
  <c r="J87" i="14"/>
  <c r="K96" i="14"/>
  <c r="I96" i="14"/>
  <c r="J96" i="14"/>
  <c r="E107" i="14"/>
  <c r="K104" i="14"/>
  <c r="I104" i="14"/>
  <c r="J104" i="14"/>
  <c r="K113" i="14"/>
  <c r="I113" i="14"/>
  <c r="H121" i="14"/>
  <c r="J113" i="14"/>
  <c r="C135" i="14"/>
  <c r="K130" i="14"/>
  <c r="I130" i="14"/>
  <c r="J130" i="14"/>
  <c r="K139" i="14"/>
  <c r="I139" i="14"/>
  <c r="J139" i="14"/>
  <c r="F149" i="14"/>
  <c r="K147" i="14"/>
  <c r="I147" i="14"/>
  <c r="J147" i="14"/>
  <c r="K156" i="14"/>
  <c r="I156" i="14"/>
  <c r="J156" i="14"/>
  <c r="G21" i="15"/>
  <c r="K26" i="15"/>
  <c r="I26" i="15"/>
  <c r="M26" i="15"/>
  <c r="J26" i="15"/>
  <c r="L26" i="15"/>
  <c r="E35" i="15"/>
  <c r="K34" i="15"/>
  <c r="I34" i="15"/>
  <c r="M34" i="15"/>
  <c r="J34" i="15"/>
  <c r="L34" i="15"/>
  <c r="F49" i="15"/>
  <c r="K43" i="15"/>
  <c r="I43" i="15"/>
  <c r="M43" i="15"/>
  <c r="J43" i="15"/>
  <c r="L43" i="15"/>
  <c r="K52" i="15"/>
  <c r="I52" i="15"/>
  <c r="M52" i="15"/>
  <c r="J52" i="15"/>
  <c r="L52" i="15"/>
  <c r="G63" i="15"/>
  <c r="K60" i="15"/>
  <c r="I60" i="15"/>
  <c r="M60" i="15"/>
  <c r="J60" i="15"/>
  <c r="L60" i="15"/>
  <c r="K69" i="15"/>
  <c r="I69" i="15"/>
  <c r="H77" i="15"/>
  <c r="M69" i="15"/>
  <c r="J69" i="15"/>
  <c r="L69" i="15"/>
  <c r="K86" i="15"/>
  <c r="I86" i="15"/>
  <c r="M86" i="15"/>
  <c r="J86" i="15"/>
  <c r="L86" i="15"/>
  <c r="K95" i="15"/>
  <c r="I95" i="15"/>
  <c r="M95" i="15"/>
  <c r="J95" i="15"/>
  <c r="L95" i="15"/>
  <c r="K103" i="15"/>
  <c r="I103" i="15"/>
  <c r="M103" i="15"/>
  <c r="J103" i="15"/>
  <c r="L103" i="15"/>
  <c r="C119" i="15"/>
  <c r="K112" i="15"/>
  <c r="I112" i="15"/>
  <c r="M112" i="15"/>
  <c r="J112" i="15"/>
  <c r="L112" i="15"/>
  <c r="K121" i="15"/>
  <c r="I121" i="15"/>
  <c r="M121" i="15"/>
  <c r="J121" i="15"/>
  <c r="L121" i="15"/>
  <c r="D133" i="15"/>
  <c r="K129" i="15"/>
  <c r="I129" i="15"/>
  <c r="M129" i="15"/>
  <c r="J129" i="15"/>
  <c r="L129" i="15"/>
  <c r="K138" i="15"/>
  <c r="I138" i="15"/>
  <c r="M138" i="15"/>
  <c r="J138" i="15"/>
  <c r="L138" i="15"/>
  <c r="E147" i="15"/>
  <c r="K146" i="15"/>
  <c r="I146" i="15"/>
  <c r="M146" i="15"/>
  <c r="J146" i="15"/>
  <c r="L146" i="15"/>
  <c r="F161" i="15"/>
  <c r="K155" i="15"/>
  <c r="I155" i="15"/>
  <c r="M155" i="15"/>
  <c r="J155" i="15"/>
  <c r="L155" i="15"/>
  <c r="G9" i="16"/>
  <c r="E21" i="16"/>
  <c r="D23" i="16"/>
  <c r="C35" i="16"/>
  <c r="I28" i="16"/>
  <c r="K28" i="16"/>
  <c r="J28" i="16"/>
  <c r="L28" i="16"/>
  <c r="E37" i="16"/>
  <c r="D49" i="16"/>
  <c r="I45" i="16"/>
  <c r="K45" i="16"/>
  <c r="J45" i="16"/>
  <c r="L45" i="16"/>
  <c r="F51" i="16"/>
  <c r="E63" i="16"/>
  <c r="I62" i="16"/>
  <c r="K62" i="16"/>
  <c r="J62" i="16"/>
  <c r="L62" i="16"/>
  <c r="G65" i="16"/>
  <c r="F77" i="16"/>
  <c r="I80" i="16"/>
  <c r="K80" i="16"/>
  <c r="H79" i="16"/>
  <c r="J80" i="16"/>
  <c r="L80" i="16"/>
  <c r="G91" i="16"/>
  <c r="I97" i="16"/>
  <c r="K97" i="16"/>
  <c r="M97" i="16"/>
  <c r="J97" i="16"/>
  <c r="L97" i="16"/>
  <c r="H105" i="16"/>
  <c r="I114" i="16"/>
  <c r="K114" i="16"/>
  <c r="J114" i="16"/>
  <c r="L114" i="16"/>
  <c r="I131" i="16"/>
  <c r="K131" i="16"/>
  <c r="J131" i="16"/>
  <c r="L131" i="16"/>
  <c r="L16" i="17"/>
  <c r="I16" i="17"/>
  <c r="J16" i="17"/>
  <c r="K16" i="17"/>
  <c r="L27" i="17"/>
  <c r="I27" i="17"/>
  <c r="J27" i="17"/>
  <c r="H35" i="17"/>
  <c r="K27" i="17"/>
  <c r="M44" i="17"/>
  <c r="L44" i="17"/>
  <c r="I44" i="17"/>
  <c r="J44" i="17"/>
  <c r="K44" i="17"/>
  <c r="L61" i="17"/>
  <c r="I61" i="17"/>
  <c r="J61" i="17"/>
  <c r="K61" i="17"/>
  <c r="L96" i="17"/>
  <c r="I96" i="17"/>
  <c r="J96" i="17"/>
  <c r="K96" i="17"/>
  <c r="E119" i="17"/>
  <c r="E121" i="17"/>
  <c r="I130" i="17"/>
  <c r="J130" i="17"/>
  <c r="K130" i="17"/>
  <c r="L130" i="17"/>
  <c r="J136" i="17"/>
  <c r="M136" i="17"/>
  <c r="I136" i="17"/>
  <c r="H135" i="17"/>
  <c r="K136" i="17"/>
  <c r="L136" i="17"/>
  <c r="K150" i="17"/>
  <c r="I150" i="17"/>
  <c r="J150" i="17"/>
  <c r="H149" i="17"/>
  <c r="L150" i="17"/>
  <c r="C8" i="18"/>
  <c r="U20" i="18"/>
  <c r="AA18" i="18"/>
  <c r="Z18" i="18"/>
  <c r="S23" i="18"/>
  <c r="R23" i="18"/>
  <c r="Q22" i="18"/>
  <c r="C34" i="18"/>
  <c r="S40" i="18"/>
  <c r="R40" i="18"/>
  <c r="Q48" i="18"/>
  <c r="M50" i="18"/>
  <c r="AA53" i="18"/>
  <c r="Z53" i="18"/>
  <c r="S57" i="18"/>
  <c r="R57" i="18"/>
  <c r="M76" i="18"/>
  <c r="AB70" i="18"/>
  <c r="AA70" i="18"/>
  <c r="Z70" i="18"/>
  <c r="T74" i="18"/>
  <c r="S74" i="18"/>
  <c r="R74" i="18"/>
  <c r="AB87" i="18"/>
  <c r="AA87" i="18"/>
  <c r="Z87" i="18"/>
  <c r="W92" i="18"/>
  <c r="E106" i="18"/>
  <c r="T109" i="18"/>
  <c r="S109" i="18"/>
  <c r="R109" i="18"/>
  <c r="W118" i="18"/>
  <c r="S115" i="18"/>
  <c r="R115" i="18"/>
  <c r="I117" i="18"/>
  <c r="K117" i="18"/>
  <c r="J117" i="18"/>
  <c r="O120" i="18"/>
  <c r="AA124" i="18"/>
  <c r="Z124" i="18"/>
  <c r="Y132" i="18"/>
  <c r="Q101" i="19"/>
  <c r="P101" i="19"/>
  <c r="E36" i="21"/>
  <c r="M11" i="22"/>
  <c r="L11" i="22"/>
  <c r="K11" i="22"/>
  <c r="J11" i="22"/>
  <c r="N11" i="22"/>
  <c r="N61" i="22"/>
  <c r="M61" i="22"/>
  <c r="J61" i="22"/>
  <c r="L61" i="22"/>
  <c r="K61" i="22"/>
  <c r="N123" i="22"/>
  <c r="M123" i="22"/>
  <c r="L123" i="22"/>
  <c r="K123" i="22"/>
  <c r="J123" i="22"/>
  <c r="F36" i="25"/>
  <c r="J11" i="14"/>
  <c r="K11" i="14"/>
  <c r="I11" i="14"/>
  <c r="D23" i="14"/>
  <c r="J19" i="14"/>
  <c r="K19" i="14"/>
  <c r="I19" i="14"/>
  <c r="J28" i="14"/>
  <c r="K28" i="14"/>
  <c r="I28" i="14"/>
  <c r="G37" i="14"/>
  <c r="J36" i="14"/>
  <c r="K36" i="14"/>
  <c r="I36" i="14"/>
  <c r="J45" i="14"/>
  <c r="K45" i="14"/>
  <c r="I45" i="14"/>
  <c r="J54" i="14"/>
  <c r="K54" i="14"/>
  <c r="I54" i="14"/>
  <c r="E65" i="14"/>
  <c r="J62" i="14"/>
  <c r="K62" i="14"/>
  <c r="I62" i="14"/>
  <c r="J71" i="14"/>
  <c r="H79" i="14"/>
  <c r="K71" i="14"/>
  <c r="I71" i="14"/>
  <c r="C93" i="14"/>
  <c r="J88" i="14"/>
  <c r="K88" i="14"/>
  <c r="I88" i="14"/>
  <c r="J97" i="14"/>
  <c r="K97" i="14"/>
  <c r="I97" i="14"/>
  <c r="F107" i="14"/>
  <c r="J105" i="14"/>
  <c r="K105" i="14"/>
  <c r="I105" i="14"/>
  <c r="J114" i="14"/>
  <c r="K114" i="14"/>
  <c r="I114" i="14"/>
  <c r="J123" i="14"/>
  <c r="K123" i="14"/>
  <c r="I123" i="14"/>
  <c r="D135" i="14"/>
  <c r="J131" i="14"/>
  <c r="K131" i="14"/>
  <c r="I131" i="14"/>
  <c r="J140" i="14"/>
  <c r="K140" i="14"/>
  <c r="I140" i="14"/>
  <c r="G149" i="14"/>
  <c r="J148" i="14"/>
  <c r="K148" i="14"/>
  <c r="I148" i="14"/>
  <c r="J157" i="14"/>
  <c r="K157" i="14"/>
  <c r="I157" i="14"/>
  <c r="J9" i="15"/>
  <c r="L9" i="15"/>
  <c r="M9" i="15"/>
  <c r="I9" i="15"/>
  <c r="K9" i="15"/>
  <c r="J13" i="15"/>
  <c r="H21" i="15"/>
  <c r="L13" i="15"/>
  <c r="I13" i="15"/>
  <c r="K13" i="15"/>
  <c r="M13" i="15"/>
  <c r="J17" i="15"/>
  <c r="L17" i="15"/>
  <c r="M17" i="15"/>
  <c r="I17" i="15"/>
  <c r="K17" i="15"/>
  <c r="F35" i="15"/>
  <c r="J29" i="15"/>
  <c r="L29" i="15"/>
  <c r="M29" i="15"/>
  <c r="I29" i="15"/>
  <c r="K29" i="15"/>
  <c r="J38" i="15"/>
  <c r="L38" i="15"/>
  <c r="I38" i="15"/>
  <c r="K38" i="15"/>
  <c r="M38" i="15"/>
  <c r="G49" i="15"/>
  <c r="J46" i="15"/>
  <c r="L46" i="15"/>
  <c r="M46" i="15"/>
  <c r="I46" i="15"/>
  <c r="K46" i="15"/>
  <c r="J55" i="15"/>
  <c r="H63" i="15"/>
  <c r="L55" i="15"/>
  <c r="I55" i="15"/>
  <c r="K55" i="15"/>
  <c r="M55" i="15"/>
  <c r="J72" i="15"/>
  <c r="L72" i="15"/>
  <c r="I72" i="15"/>
  <c r="M72" i="15"/>
  <c r="K72" i="15"/>
  <c r="J81" i="15"/>
  <c r="L81" i="15"/>
  <c r="M81" i="15"/>
  <c r="I81" i="15"/>
  <c r="K81" i="15"/>
  <c r="J89" i="15"/>
  <c r="L89" i="15"/>
  <c r="I89" i="15"/>
  <c r="M89" i="15"/>
  <c r="K89" i="15"/>
  <c r="C105" i="15"/>
  <c r="J98" i="15"/>
  <c r="L98" i="15"/>
  <c r="M98" i="15"/>
  <c r="I98" i="15"/>
  <c r="K98" i="15"/>
  <c r="J107" i="15"/>
  <c r="L107" i="15"/>
  <c r="I107" i="15"/>
  <c r="K107" i="15"/>
  <c r="M107" i="15"/>
  <c r="D119" i="15"/>
  <c r="J115" i="15"/>
  <c r="L115" i="15"/>
  <c r="M115" i="15"/>
  <c r="I115" i="15"/>
  <c r="K115" i="15"/>
  <c r="J124" i="15"/>
  <c r="L124" i="15"/>
  <c r="I124" i="15"/>
  <c r="M124" i="15"/>
  <c r="K124" i="15"/>
  <c r="E133" i="15"/>
  <c r="J132" i="15"/>
  <c r="L132" i="15"/>
  <c r="M132" i="15"/>
  <c r="I132" i="15"/>
  <c r="K132" i="15"/>
  <c r="F147" i="15"/>
  <c r="J141" i="15"/>
  <c r="L141" i="15"/>
  <c r="I141" i="15"/>
  <c r="K141" i="15"/>
  <c r="M141" i="15"/>
  <c r="J150" i="15"/>
  <c r="L150" i="15"/>
  <c r="M150" i="15"/>
  <c r="I150" i="15"/>
  <c r="K150" i="15"/>
  <c r="G161" i="15"/>
  <c r="J158" i="15"/>
  <c r="L158" i="15"/>
  <c r="I158" i="15"/>
  <c r="M158" i="15"/>
  <c r="K158" i="15"/>
  <c r="G21" i="16"/>
  <c r="F23" i="16"/>
  <c r="E35" i="16"/>
  <c r="L34" i="16"/>
  <c r="I34" i="16"/>
  <c r="K34" i="16"/>
  <c r="J34" i="16"/>
  <c r="G37" i="16"/>
  <c r="F49" i="16"/>
  <c r="H51" i="16"/>
  <c r="L52" i="16"/>
  <c r="I52" i="16"/>
  <c r="K52" i="16"/>
  <c r="J52" i="16"/>
  <c r="G63" i="16"/>
  <c r="L69" i="16"/>
  <c r="I69" i="16"/>
  <c r="K69" i="16"/>
  <c r="H77" i="16"/>
  <c r="J69" i="16"/>
  <c r="L86" i="16"/>
  <c r="I86" i="16"/>
  <c r="K86" i="16"/>
  <c r="J86" i="16"/>
  <c r="L103" i="16"/>
  <c r="I103" i="16"/>
  <c r="K103" i="16"/>
  <c r="J103" i="16"/>
  <c r="L138" i="16"/>
  <c r="I138" i="16"/>
  <c r="K138" i="16"/>
  <c r="J138" i="16"/>
  <c r="L155" i="16"/>
  <c r="I155" i="16"/>
  <c r="K155" i="16"/>
  <c r="J155" i="16"/>
  <c r="M11" i="17"/>
  <c r="K11" i="17"/>
  <c r="J11" i="17"/>
  <c r="L11" i="17"/>
  <c r="I11" i="17"/>
  <c r="K19" i="17"/>
  <c r="J19" i="17"/>
  <c r="L19" i="17"/>
  <c r="I19" i="17"/>
  <c r="K33" i="17"/>
  <c r="J33" i="17"/>
  <c r="L33" i="17"/>
  <c r="I33" i="17"/>
  <c r="M68" i="17"/>
  <c r="K68" i="17"/>
  <c r="J68" i="17"/>
  <c r="L68" i="17"/>
  <c r="I68" i="17"/>
  <c r="M85" i="17"/>
  <c r="K85" i="17"/>
  <c r="J85" i="17"/>
  <c r="L85" i="17"/>
  <c r="I85" i="17"/>
  <c r="M102" i="17"/>
  <c r="K102" i="17"/>
  <c r="J102" i="17"/>
  <c r="L102" i="17"/>
  <c r="I102" i="17"/>
  <c r="H119" i="17"/>
  <c r="M111" i="17"/>
  <c r="K111" i="17"/>
  <c r="J111" i="17"/>
  <c r="L111" i="17"/>
  <c r="I111" i="17"/>
  <c r="M156" i="17"/>
  <c r="I156" i="17"/>
  <c r="L156" i="17"/>
  <c r="K156" i="17"/>
  <c r="J156" i="17"/>
  <c r="K158" i="17"/>
  <c r="L158" i="17"/>
  <c r="J158" i="17"/>
  <c r="M158" i="17"/>
  <c r="I158" i="17"/>
  <c r="Z17" i="18"/>
  <c r="AA17" i="18"/>
  <c r="AB17" i="18"/>
  <c r="W22" i="18"/>
  <c r="E36" i="18"/>
  <c r="R39" i="18"/>
  <c r="S39" i="18"/>
  <c r="W48" i="18"/>
  <c r="Z52" i="18"/>
  <c r="AA52" i="18"/>
  <c r="AB52" i="18"/>
  <c r="E62" i="18"/>
  <c r="R56" i="18"/>
  <c r="S56" i="18"/>
  <c r="Z69" i="18"/>
  <c r="AA69" i="18"/>
  <c r="AB69" i="18"/>
  <c r="R73" i="18"/>
  <c r="S73" i="18"/>
  <c r="O78" i="18"/>
  <c r="Z86" i="18"/>
  <c r="AA86" i="18"/>
  <c r="AB86" i="18"/>
  <c r="O104" i="18"/>
  <c r="Z103" i="18"/>
  <c r="AA103" i="18"/>
  <c r="R108" i="18"/>
  <c r="S108" i="18"/>
  <c r="AA115" i="18"/>
  <c r="Z115" i="18"/>
  <c r="AB115" i="18"/>
  <c r="W120" i="18"/>
  <c r="L134" i="18"/>
  <c r="K145" i="18"/>
  <c r="J145" i="18"/>
  <c r="I145" i="18"/>
  <c r="H12" i="19"/>
  <c r="J12" i="19"/>
  <c r="I12" i="19"/>
  <c r="P17" i="19"/>
  <c r="Q17" i="19"/>
  <c r="H20" i="19"/>
  <c r="I20" i="19"/>
  <c r="P26" i="19"/>
  <c r="Q26" i="19"/>
  <c r="H29" i="19"/>
  <c r="J29" i="19"/>
  <c r="I29" i="19"/>
  <c r="P34" i="19"/>
  <c r="Q34" i="19"/>
  <c r="H38" i="19"/>
  <c r="G37" i="19"/>
  <c r="J38" i="19"/>
  <c r="I38" i="19"/>
  <c r="P43" i="19"/>
  <c r="Q43" i="19"/>
  <c r="H46" i="19"/>
  <c r="J46" i="19"/>
  <c r="I46" i="19"/>
  <c r="P52" i="19"/>
  <c r="O51" i="19"/>
  <c r="Q52" i="19"/>
  <c r="H55" i="19"/>
  <c r="J55" i="19"/>
  <c r="I55" i="19"/>
  <c r="G63" i="19"/>
  <c r="P60" i="19"/>
  <c r="Q60" i="19"/>
  <c r="P69" i="19"/>
  <c r="Q69" i="19"/>
  <c r="O77" i="19"/>
  <c r="H72" i="19"/>
  <c r="J72" i="19"/>
  <c r="I72" i="19"/>
  <c r="H81" i="19"/>
  <c r="I81" i="19"/>
  <c r="P86" i="19"/>
  <c r="Q86" i="19"/>
  <c r="H89" i="19"/>
  <c r="J89" i="19"/>
  <c r="I89" i="19"/>
  <c r="H55" i="24"/>
  <c r="J13" i="14"/>
  <c r="I13" i="14"/>
  <c r="K13" i="14"/>
  <c r="F23" i="14"/>
  <c r="J21" i="14"/>
  <c r="I21" i="14"/>
  <c r="K21" i="14"/>
  <c r="J30" i="14"/>
  <c r="I30" i="14"/>
  <c r="K30" i="14"/>
  <c r="J39" i="14"/>
  <c r="I39" i="14"/>
  <c r="K39" i="14"/>
  <c r="D51" i="14"/>
  <c r="J47" i="14"/>
  <c r="I47" i="14"/>
  <c r="K47" i="14"/>
  <c r="J56" i="14"/>
  <c r="I56" i="14"/>
  <c r="K56" i="14"/>
  <c r="G65" i="14"/>
  <c r="J64" i="14"/>
  <c r="I64" i="14"/>
  <c r="K64" i="14"/>
  <c r="J73" i="14"/>
  <c r="I73" i="14"/>
  <c r="K73" i="14"/>
  <c r="J82" i="14"/>
  <c r="I82" i="14"/>
  <c r="K82" i="14"/>
  <c r="E93" i="14"/>
  <c r="J90" i="14"/>
  <c r="I90" i="14"/>
  <c r="K90" i="14"/>
  <c r="H107" i="14"/>
  <c r="J99" i="14"/>
  <c r="I99" i="14"/>
  <c r="K99" i="14"/>
  <c r="C121" i="14"/>
  <c r="J116" i="14"/>
  <c r="I116" i="14"/>
  <c r="K116" i="14"/>
  <c r="J125" i="14"/>
  <c r="I125" i="14"/>
  <c r="K125" i="14"/>
  <c r="F135" i="14"/>
  <c r="J133" i="14"/>
  <c r="I133" i="14"/>
  <c r="K133" i="14"/>
  <c r="J142" i="14"/>
  <c r="I142" i="14"/>
  <c r="K142" i="14"/>
  <c r="J151" i="14"/>
  <c r="I151" i="14"/>
  <c r="K151" i="14"/>
  <c r="D163" i="14"/>
  <c r="J159" i="14"/>
  <c r="I159" i="14"/>
  <c r="K159" i="14"/>
  <c r="M12" i="15"/>
  <c r="J12" i="15"/>
  <c r="K12" i="15"/>
  <c r="L12" i="15"/>
  <c r="I12" i="15"/>
  <c r="M16" i="15"/>
  <c r="J16" i="15"/>
  <c r="L16" i="15"/>
  <c r="K16" i="15"/>
  <c r="I16" i="15"/>
  <c r="M20" i="15"/>
  <c r="J20" i="15"/>
  <c r="K20" i="15"/>
  <c r="L20" i="15"/>
  <c r="I20" i="15"/>
  <c r="H35" i="15"/>
  <c r="M27" i="15"/>
  <c r="J27" i="15"/>
  <c r="L27" i="15"/>
  <c r="K27" i="15"/>
  <c r="I27" i="15"/>
  <c r="M44" i="15"/>
  <c r="J44" i="15"/>
  <c r="L44" i="15"/>
  <c r="I44" i="15"/>
  <c r="K44" i="15"/>
  <c r="M53" i="15"/>
  <c r="J53" i="15"/>
  <c r="K53" i="15"/>
  <c r="L53" i="15"/>
  <c r="I53" i="15"/>
  <c r="M61" i="15"/>
  <c r="J61" i="15"/>
  <c r="L61" i="15"/>
  <c r="K61" i="15"/>
  <c r="I61" i="15"/>
  <c r="C77" i="15"/>
  <c r="M70" i="15"/>
  <c r="J70" i="15"/>
  <c r="K70" i="15"/>
  <c r="L70" i="15"/>
  <c r="I70" i="15"/>
  <c r="M79" i="15"/>
  <c r="J79" i="15"/>
  <c r="L79" i="15"/>
  <c r="I79" i="15"/>
  <c r="K79" i="15"/>
  <c r="D91" i="15"/>
  <c r="M87" i="15"/>
  <c r="J87" i="15"/>
  <c r="K87" i="15"/>
  <c r="L87" i="15"/>
  <c r="I87" i="15"/>
  <c r="M96" i="15"/>
  <c r="J96" i="15"/>
  <c r="L96" i="15"/>
  <c r="K96" i="15"/>
  <c r="I96" i="15"/>
  <c r="E105" i="15"/>
  <c r="M104" i="15"/>
  <c r="J104" i="15"/>
  <c r="K104" i="15"/>
  <c r="L104" i="15"/>
  <c r="I104" i="15"/>
  <c r="F119" i="15"/>
  <c r="M113" i="15"/>
  <c r="J113" i="15"/>
  <c r="L113" i="15"/>
  <c r="I113" i="15"/>
  <c r="K113" i="15"/>
  <c r="M122" i="15"/>
  <c r="J122" i="15"/>
  <c r="K122" i="15"/>
  <c r="L122" i="15"/>
  <c r="I122" i="15"/>
  <c r="G133" i="15"/>
  <c r="M130" i="15"/>
  <c r="J130" i="15"/>
  <c r="L130" i="15"/>
  <c r="I130" i="15"/>
  <c r="K130" i="15"/>
  <c r="H147" i="15"/>
  <c r="M139" i="15"/>
  <c r="J139" i="15"/>
  <c r="K139" i="15"/>
  <c r="L139" i="15"/>
  <c r="I139" i="15"/>
  <c r="M156" i="15"/>
  <c r="J156" i="15"/>
  <c r="K156" i="15"/>
  <c r="L156" i="15"/>
  <c r="I156" i="15"/>
  <c r="L16" i="16"/>
  <c r="J16" i="16"/>
  <c r="I16" i="16"/>
  <c r="M16" i="16"/>
  <c r="K16" i="16"/>
  <c r="L27" i="16"/>
  <c r="J27" i="16"/>
  <c r="I27" i="16"/>
  <c r="H35" i="16"/>
  <c r="K27" i="16"/>
  <c r="L44" i="16"/>
  <c r="J44" i="16"/>
  <c r="I44" i="16"/>
  <c r="K44" i="16"/>
  <c r="L61" i="16"/>
  <c r="J61" i="16"/>
  <c r="I61" i="16"/>
  <c r="M61" i="16"/>
  <c r="K61" i="16"/>
  <c r="L96" i="16"/>
  <c r="J96" i="16"/>
  <c r="I96" i="16"/>
  <c r="K96" i="16"/>
  <c r="L113" i="16"/>
  <c r="J113" i="16"/>
  <c r="I113" i="16"/>
  <c r="K113" i="16"/>
  <c r="L130" i="16"/>
  <c r="J130" i="16"/>
  <c r="I130" i="16"/>
  <c r="M130" i="16"/>
  <c r="K130" i="16"/>
  <c r="U9" i="17"/>
  <c r="S21" i="17"/>
  <c r="I17" i="17"/>
  <c r="K17" i="17"/>
  <c r="L17" i="17"/>
  <c r="M17" i="17"/>
  <c r="J17" i="17"/>
  <c r="I29" i="17"/>
  <c r="K29" i="17"/>
  <c r="L29" i="17"/>
  <c r="J29" i="17"/>
  <c r="I46" i="17"/>
  <c r="K46" i="17"/>
  <c r="L46" i="17"/>
  <c r="M46" i="17"/>
  <c r="J46" i="17"/>
  <c r="I81" i="17"/>
  <c r="K81" i="17"/>
  <c r="L81" i="17"/>
  <c r="J81" i="17"/>
  <c r="I98" i="17"/>
  <c r="K98" i="17"/>
  <c r="L98" i="17"/>
  <c r="J98" i="17"/>
  <c r="M98" i="17"/>
  <c r="I113" i="17"/>
  <c r="J113" i="17"/>
  <c r="L113" i="17"/>
  <c r="M113" i="17"/>
  <c r="K113" i="17"/>
  <c r="J118" i="17"/>
  <c r="I118" i="17"/>
  <c r="L118" i="17"/>
  <c r="K118" i="17"/>
  <c r="K124" i="17"/>
  <c r="I124" i="17"/>
  <c r="L124" i="17"/>
  <c r="J124" i="17"/>
  <c r="L129" i="17"/>
  <c r="I129" i="17"/>
  <c r="K129" i="17"/>
  <c r="M129" i="17"/>
  <c r="J129" i="17"/>
  <c r="J140" i="17"/>
  <c r="I140" i="17"/>
  <c r="L140" i="17"/>
  <c r="M140" i="17"/>
  <c r="K140" i="17"/>
  <c r="R9" i="18"/>
  <c r="Q8" i="18"/>
  <c r="T38" i="18" s="1"/>
  <c r="S9" i="18"/>
  <c r="C20" i="18"/>
  <c r="R26" i="18"/>
  <c r="T26" i="18"/>
  <c r="Q34" i="18"/>
  <c r="S26" i="18"/>
  <c r="M36" i="18"/>
  <c r="Z39" i="18"/>
  <c r="AB39" i="18"/>
  <c r="AA39" i="18"/>
  <c r="R43" i="18"/>
  <c r="T43" i="18"/>
  <c r="S43" i="18"/>
  <c r="M62" i="18"/>
  <c r="Z56" i="18"/>
  <c r="AB56" i="18"/>
  <c r="AA56" i="18"/>
  <c r="R60" i="18"/>
  <c r="S60" i="18"/>
  <c r="Z73" i="18"/>
  <c r="AA73" i="18"/>
  <c r="W78" i="18"/>
  <c r="E92" i="18"/>
  <c r="R95" i="18"/>
  <c r="S95" i="18"/>
  <c r="W104" i="18"/>
  <c r="Z108" i="18"/>
  <c r="AB108" i="18"/>
  <c r="AA108" i="18"/>
  <c r="E118" i="18"/>
  <c r="I122" i="18"/>
  <c r="J122" i="18"/>
  <c r="Z123" i="18"/>
  <c r="AA123" i="18"/>
  <c r="N146" i="18"/>
  <c r="J154" i="18"/>
  <c r="I154" i="18"/>
  <c r="H10" i="19"/>
  <c r="G9" i="19"/>
  <c r="J57" i="19" s="1"/>
  <c r="I10" i="19"/>
  <c r="P15" i="19"/>
  <c r="Q15" i="19"/>
  <c r="H18" i="19"/>
  <c r="J18" i="19"/>
  <c r="I18" i="19"/>
  <c r="P24" i="19"/>
  <c r="O23" i="19"/>
  <c r="Q24" i="19"/>
  <c r="H27" i="19"/>
  <c r="J27" i="19"/>
  <c r="I27" i="19"/>
  <c r="G35" i="19"/>
  <c r="P32" i="19"/>
  <c r="Q32" i="19"/>
  <c r="P41" i="19"/>
  <c r="Q41" i="19"/>
  <c r="O49" i="19"/>
  <c r="H44" i="19"/>
  <c r="J44" i="19"/>
  <c r="I44" i="19"/>
  <c r="H53" i="19"/>
  <c r="J53" i="19"/>
  <c r="I53" i="19"/>
  <c r="P58" i="19"/>
  <c r="Q58" i="19"/>
  <c r="H61" i="19"/>
  <c r="J61" i="19"/>
  <c r="I61" i="19"/>
  <c r="P67" i="19"/>
  <c r="Q67" i="19"/>
  <c r="H70" i="19"/>
  <c r="J70" i="19"/>
  <c r="I70" i="19"/>
  <c r="P75" i="19"/>
  <c r="Q75" i="19"/>
  <c r="P84" i="19"/>
  <c r="Q84" i="19"/>
  <c r="H87" i="19"/>
  <c r="J87" i="19"/>
  <c r="I87" i="19"/>
  <c r="P99" i="19"/>
  <c r="Q99" i="19"/>
  <c r="N14" i="22"/>
  <c r="M14" i="22"/>
  <c r="J14" i="22"/>
  <c r="L14" i="22"/>
  <c r="K14" i="22"/>
  <c r="D91" i="22"/>
  <c r="N98" i="22"/>
  <c r="M98" i="22"/>
  <c r="J98" i="22"/>
  <c r="L98" i="22"/>
  <c r="K98" i="22"/>
  <c r="L42" i="24"/>
  <c r="F76" i="24"/>
  <c r="L210" i="24"/>
  <c r="L13" i="16"/>
  <c r="K13" i="16"/>
  <c r="H21" i="16"/>
  <c r="J13" i="16"/>
  <c r="I13" i="16"/>
  <c r="L17" i="16"/>
  <c r="K17" i="16"/>
  <c r="M17" i="16"/>
  <c r="J17" i="16"/>
  <c r="I17" i="16"/>
  <c r="G23" i="16"/>
  <c r="F35" i="16"/>
  <c r="L29" i="16"/>
  <c r="K29" i="16"/>
  <c r="M29" i="16"/>
  <c r="I29" i="16"/>
  <c r="J29" i="16"/>
  <c r="L38" i="16"/>
  <c r="K38" i="16"/>
  <c r="J38" i="16"/>
  <c r="I38" i="16"/>
  <c r="H37" i="16"/>
  <c r="M38" i="16"/>
  <c r="G49" i="16"/>
  <c r="L46" i="16"/>
  <c r="K46" i="16"/>
  <c r="J46" i="16"/>
  <c r="I46" i="16"/>
  <c r="L55" i="16"/>
  <c r="K55" i="16"/>
  <c r="H63" i="16"/>
  <c r="J55" i="16"/>
  <c r="I55" i="16"/>
  <c r="L72" i="16"/>
  <c r="K72" i="16"/>
  <c r="J72" i="16"/>
  <c r="I72" i="16"/>
  <c r="M72" i="16"/>
  <c r="C79" i="16"/>
  <c r="L81" i="16"/>
  <c r="K81" i="16"/>
  <c r="J81" i="16"/>
  <c r="I81" i="16"/>
  <c r="L89" i="16"/>
  <c r="K89" i="16"/>
  <c r="J89" i="16"/>
  <c r="I89" i="16"/>
  <c r="D93" i="16"/>
  <c r="C105" i="16"/>
  <c r="L98" i="16"/>
  <c r="K98" i="16"/>
  <c r="M98" i="16"/>
  <c r="I98" i="16"/>
  <c r="J98" i="16"/>
  <c r="E107" i="16"/>
  <c r="D119" i="16"/>
  <c r="L115" i="16"/>
  <c r="K115" i="16"/>
  <c r="J115" i="16"/>
  <c r="I115" i="16"/>
  <c r="F121" i="16"/>
  <c r="L124" i="16"/>
  <c r="K124" i="16"/>
  <c r="J124" i="16"/>
  <c r="I124" i="16"/>
  <c r="E133" i="16"/>
  <c r="L132" i="16"/>
  <c r="K132" i="16"/>
  <c r="I132" i="16"/>
  <c r="J132" i="16"/>
  <c r="G135" i="16"/>
  <c r="F147" i="16"/>
  <c r="L141" i="16"/>
  <c r="K141" i="16"/>
  <c r="J141" i="16"/>
  <c r="I141" i="16"/>
  <c r="L150" i="16"/>
  <c r="K150" i="16"/>
  <c r="H149" i="16"/>
  <c r="J150" i="16"/>
  <c r="I150" i="16"/>
  <c r="G161" i="16"/>
  <c r="L158" i="16"/>
  <c r="K158" i="16"/>
  <c r="J158" i="16"/>
  <c r="I158" i="16"/>
  <c r="E9" i="17"/>
  <c r="C21" i="17"/>
  <c r="L30" i="17"/>
  <c r="K30" i="17"/>
  <c r="I30" i="17"/>
  <c r="J30" i="17"/>
  <c r="C37" i="17"/>
  <c r="L39" i="17"/>
  <c r="K39" i="17"/>
  <c r="I39" i="17"/>
  <c r="J39" i="17"/>
  <c r="L47" i="17"/>
  <c r="K47" i="17"/>
  <c r="M47" i="17"/>
  <c r="I47" i="17"/>
  <c r="J47" i="17"/>
  <c r="O8" i="18"/>
  <c r="R12" i="18"/>
  <c r="Q20" i="18"/>
  <c r="S12" i="18"/>
  <c r="Z16" i="18"/>
  <c r="AA16" i="18"/>
  <c r="M22" i="18"/>
  <c r="Z25" i="18"/>
  <c r="AA25" i="18"/>
  <c r="O34" i="18"/>
  <c r="R29" i="18"/>
  <c r="S29" i="18"/>
  <c r="Z33" i="18"/>
  <c r="AA33" i="18"/>
  <c r="R38" i="18"/>
  <c r="S38" i="18"/>
  <c r="M48" i="18"/>
  <c r="Z42" i="18"/>
  <c r="AB42" i="18"/>
  <c r="AA42" i="18"/>
  <c r="R46" i="18"/>
  <c r="S46" i="18"/>
  <c r="Z51" i="18"/>
  <c r="Y50" i="18"/>
  <c r="AA51" i="18"/>
  <c r="R55" i="18"/>
  <c r="S55" i="18"/>
  <c r="Z59" i="18"/>
  <c r="AB59" i="18"/>
  <c r="AA59" i="18"/>
  <c r="G64" i="18"/>
  <c r="W64" i="18"/>
  <c r="Z68" i="18"/>
  <c r="Y76" i="18"/>
  <c r="AA68" i="18"/>
  <c r="R72" i="18"/>
  <c r="S72" i="18"/>
  <c r="E78" i="18"/>
  <c r="U78" i="18"/>
  <c r="R81" i="18"/>
  <c r="S81" i="18"/>
  <c r="G90" i="18"/>
  <c r="W90" i="18"/>
  <c r="Z85" i="18"/>
  <c r="AB85" i="18"/>
  <c r="AA85" i="18"/>
  <c r="R89" i="18"/>
  <c r="S89" i="18"/>
  <c r="C92" i="18"/>
  <c r="Z94" i="18"/>
  <c r="AA94" i="18"/>
  <c r="E104" i="18"/>
  <c r="U104" i="18"/>
  <c r="R98" i="18"/>
  <c r="S98" i="18"/>
  <c r="Z102" i="18"/>
  <c r="AA102" i="18"/>
  <c r="R107" i="18"/>
  <c r="Q106" i="18"/>
  <c r="T107" i="18"/>
  <c r="S107" i="18"/>
  <c r="C118" i="18"/>
  <c r="R114" i="18"/>
  <c r="S114" i="18"/>
  <c r="X134" i="18"/>
  <c r="I143" i="18"/>
  <c r="J143" i="18"/>
  <c r="F148" i="18"/>
  <c r="X160" i="18"/>
  <c r="P123" i="19"/>
  <c r="Q123" i="19"/>
  <c r="AB15" i="22"/>
  <c r="AA15" i="22"/>
  <c r="Z15" i="22"/>
  <c r="Y15" i="22"/>
  <c r="X15" i="22"/>
  <c r="N40" i="22"/>
  <c r="M40" i="22"/>
  <c r="J40" i="22"/>
  <c r="K40" i="22"/>
  <c r="L40" i="22"/>
  <c r="N109" i="22"/>
  <c r="M109" i="22"/>
  <c r="J109" i="22"/>
  <c r="K109" i="22"/>
  <c r="L109" i="22"/>
  <c r="C133" i="22"/>
  <c r="N153" i="22"/>
  <c r="M153" i="22"/>
  <c r="L153" i="22"/>
  <c r="I161" i="22"/>
  <c r="K153" i="22"/>
  <c r="J153" i="22"/>
  <c r="F13" i="24"/>
  <c r="H86" i="25"/>
  <c r="L101" i="26"/>
  <c r="K101" i="26"/>
  <c r="J101" i="26"/>
  <c r="I101" i="26"/>
  <c r="M101" i="26"/>
  <c r="E9" i="16"/>
  <c r="C21" i="16"/>
  <c r="K30" i="16"/>
  <c r="I30" i="16"/>
  <c r="L30" i="16"/>
  <c r="J30" i="16"/>
  <c r="C37" i="16"/>
  <c r="K39" i="16"/>
  <c r="I39" i="16"/>
  <c r="L39" i="16"/>
  <c r="J39" i="16"/>
  <c r="K47" i="16"/>
  <c r="I47" i="16"/>
  <c r="L47" i="16"/>
  <c r="J47" i="16"/>
  <c r="D51" i="16"/>
  <c r="C63" i="16"/>
  <c r="K56" i="16"/>
  <c r="I56" i="16"/>
  <c r="L56" i="16"/>
  <c r="J56" i="16"/>
  <c r="E65" i="16"/>
  <c r="D77" i="16"/>
  <c r="K73" i="16"/>
  <c r="I73" i="16"/>
  <c r="L73" i="16"/>
  <c r="J73" i="16"/>
  <c r="F79" i="16"/>
  <c r="K82" i="16"/>
  <c r="I82" i="16"/>
  <c r="L82" i="16"/>
  <c r="J82" i="16"/>
  <c r="E91" i="16"/>
  <c r="K90" i="16"/>
  <c r="I90" i="16"/>
  <c r="M90" i="16"/>
  <c r="L90" i="16"/>
  <c r="J90" i="16"/>
  <c r="G93" i="16"/>
  <c r="F105" i="16"/>
  <c r="K99" i="16"/>
  <c r="I99" i="16"/>
  <c r="L99" i="16"/>
  <c r="J99" i="16"/>
  <c r="K108" i="16"/>
  <c r="I108" i="16"/>
  <c r="H107" i="16"/>
  <c r="L108" i="16"/>
  <c r="J108" i="16"/>
  <c r="G119" i="16"/>
  <c r="K116" i="16"/>
  <c r="I116" i="16"/>
  <c r="L116" i="16"/>
  <c r="J116" i="16"/>
  <c r="K125" i="16"/>
  <c r="I125" i="16"/>
  <c r="H133" i="16"/>
  <c r="L125" i="16"/>
  <c r="J125" i="16"/>
  <c r="K142" i="16"/>
  <c r="I142" i="16"/>
  <c r="L142" i="16"/>
  <c r="J142" i="16"/>
  <c r="C149" i="16"/>
  <c r="K151" i="16"/>
  <c r="I151" i="16"/>
  <c r="L151" i="16"/>
  <c r="J151" i="16"/>
  <c r="K159" i="16"/>
  <c r="I159" i="16"/>
  <c r="L159" i="16"/>
  <c r="J159" i="16"/>
  <c r="K10" i="17"/>
  <c r="I10" i="17"/>
  <c r="H9" i="17"/>
  <c r="M53" i="17" s="1"/>
  <c r="L10" i="17"/>
  <c r="J10" i="17"/>
  <c r="F21" i="17"/>
  <c r="K14" i="17"/>
  <c r="I14" i="17"/>
  <c r="M14" i="17"/>
  <c r="J14" i="17"/>
  <c r="L14" i="17"/>
  <c r="K18" i="17"/>
  <c r="I18" i="17"/>
  <c r="L18" i="17"/>
  <c r="J18" i="17"/>
  <c r="E23" i="17"/>
  <c r="D35" i="17"/>
  <c r="K31" i="17"/>
  <c r="I31" i="17"/>
  <c r="L31" i="17"/>
  <c r="J31" i="17"/>
  <c r="F37" i="17"/>
  <c r="K40" i="17"/>
  <c r="I40" i="17"/>
  <c r="M40" i="17"/>
  <c r="J40" i="17"/>
  <c r="L40" i="17"/>
  <c r="E49" i="17"/>
  <c r="K48" i="17"/>
  <c r="I48" i="17"/>
  <c r="M48" i="17"/>
  <c r="L48" i="17"/>
  <c r="J48" i="17"/>
  <c r="D8" i="18"/>
  <c r="F20" i="18"/>
  <c r="V20" i="18"/>
  <c r="J15" i="18"/>
  <c r="I15" i="18"/>
  <c r="J24" i="18"/>
  <c r="I24" i="18"/>
  <c r="D34" i="18"/>
  <c r="J32" i="18"/>
  <c r="I32" i="18"/>
  <c r="P36" i="18"/>
  <c r="J41" i="18"/>
  <c r="I41" i="18"/>
  <c r="N50" i="18"/>
  <c r="P62" i="18"/>
  <c r="J58" i="18"/>
  <c r="I58" i="18"/>
  <c r="L64" i="18"/>
  <c r="J67" i="18"/>
  <c r="I67" i="18"/>
  <c r="N76" i="18"/>
  <c r="J75" i="18"/>
  <c r="I75" i="18"/>
  <c r="L90" i="18"/>
  <c r="J84" i="18"/>
  <c r="I84" i="18"/>
  <c r="J93" i="18"/>
  <c r="I93" i="18"/>
  <c r="H92" i="18"/>
  <c r="K93" i="18"/>
  <c r="X92" i="18"/>
  <c r="J101" i="18"/>
  <c r="I101" i="18"/>
  <c r="F106" i="18"/>
  <c r="V106" i="18"/>
  <c r="H118" i="18"/>
  <c r="J110" i="18"/>
  <c r="I110" i="18"/>
  <c r="X118" i="18"/>
  <c r="P120" i="18"/>
  <c r="J123" i="18"/>
  <c r="I123" i="18"/>
  <c r="I136" i="18"/>
  <c r="J136" i="18"/>
  <c r="P148" i="18"/>
  <c r="I153" i="18"/>
  <c r="J153" i="18"/>
  <c r="Q118" i="19"/>
  <c r="P118" i="19"/>
  <c r="F106" i="21"/>
  <c r="H21" i="22"/>
  <c r="N27" i="22"/>
  <c r="M27" i="22"/>
  <c r="J27" i="22"/>
  <c r="L27" i="22"/>
  <c r="I35" i="22"/>
  <c r="K27" i="22"/>
  <c r="N96" i="22"/>
  <c r="M96" i="22"/>
  <c r="J96" i="22"/>
  <c r="L96" i="22"/>
  <c r="K96" i="22"/>
  <c r="L97" i="24"/>
  <c r="O191" i="24"/>
  <c r="N191" i="24"/>
  <c r="F9" i="16"/>
  <c r="J11" i="16"/>
  <c r="L11" i="16"/>
  <c r="K11" i="16"/>
  <c r="I11" i="16"/>
  <c r="D21" i="16"/>
  <c r="J15" i="16"/>
  <c r="L15" i="16"/>
  <c r="K15" i="16"/>
  <c r="I15" i="16"/>
  <c r="J19" i="16"/>
  <c r="L19" i="16"/>
  <c r="K19" i="16"/>
  <c r="I19" i="16"/>
  <c r="C23" i="16"/>
  <c r="J25" i="16"/>
  <c r="L25" i="16"/>
  <c r="K25" i="16"/>
  <c r="I25" i="16"/>
  <c r="J33" i="16"/>
  <c r="L33" i="16"/>
  <c r="K33" i="16"/>
  <c r="I33" i="16"/>
  <c r="D37" i="16"/>
  <c r="C49" i="16"/>
  <c r="J42" i="16"/>
  <c r="L42" i="16"/>
  <c r="K42" i="16"/>
  <c r="I42" i="16"/>
  <c r="E51" i="16"/>
  <c r="D63" i="16"/>
  <c r="J59" i="16"/>
  <c r="L59" i="16"/>
  <c r="K59" i="16"/>
  <c r="I59" i="16"/>
  <c r="M59" i="16"/>
  <c r="F65" i="16"/>
  <c r="J68" i="16"/>
  <c r="L68" i="16"/>
  <c r="K68" i="16"/>
  <c r="M68" i="16"/>
  <c r="I68" i="16"/>
  <c r="E77" i="16"/>
  <c r="J76" i="16"/>
  <c r="L76" i="16"/>
  <c r="K76" i="16"/>
  <c r="I76" i="16"/>
  <c r="G79" i="16"/>
  <c r="F91" i="16"/>
  <c r="J85" i="16"/>
  <c r="L85" i="16"/>
  <c r="K85" i="16"/>
  <c r="I85" i="16"/>
  <c r="J94" i="16"/>
  <c r="L94" i="16"/>
  <c r="K94" i="16"/>
  <c r="I94" i="16"/>
  <c r="H93" i="16"/>
  <c r="G105" i="16"/>
  <c r="J102" i="16"/>
  <c r="L102" i="16"/>
  <c r="K102" i="16"/>
  <c r="I102" i="16"/>
  <c r="J111" i="16"/>
  <c r="H119" i="16"/>
  <c r="L111" i="16"/>
  <c r="K111" i="16"/>
  <c r="I111" i="16"/>
  <c r="J128" i="16"/>
  <c r="L128" i="16"/>
  <c r="K128" i="16"/>
  <c r="I128" i="16"/>
  <c r="C135" i="16"/>
  <c r="J137" i="16"/>
  <c r="L137" i="16"/>
  <c r="K137" i="16"/>
  <c r="I137" i="16"/>
  <c r="J145" i="16"/>
  <c r="L145" i="16"/>
  <c r="K145" i="16"/>
  <c r="I145" i="16"/>
  <c r="M145" i="16"/>
  <c r="D149" i="16"/>
  <c r="C161" i="16"/>
  <c r="J154" i="16"/>
  <c r="L154" i="16"/>
  <c r="K154" i="16"/>
  <c r="I154" i="16"/>
  <c r="G21" i="17"/>
  <c r="F23" i="17"/>
  <c r="J26" i="17"/>
  <c r="L26" i="17"/>
  <c r="I26" i="17"/>
  <c r="K26" i="17"/>
  <c r="E35" i="17"/>
  <c r="J34" i="17"/>
  <c r="L34" i="17"/>
  <c r="M34" i="17"/>
  <c r="K34" i="17"/>
  <c r="I34" i="17"/>
  <c r="G37" i="17"/>
  <c r="F49" i="17"/>
  <c r="J43" i="17"/>
  <c r="L43" i="17"/>
  <c r="I43" i="17"/>
  <c r="M43" i="17"/>
  <c r="K43" i="17"/>
  <c r="G8" i="18"/>
  <c r="W8" i="18"/>
  <c r="Z12" i="18"/>
  <c r="AB12" i="18"/>
  <c r="Y20" i="18"/>
  <c r="AA12" i="18"/>
  <c r="R16" i="18"/>
  <c r="S16" i="18"/>
  <c r="E22" i="18"/>
  <c r="U22" i="18"/>
  <c r="R25" i="18"/>
  <c r="T25" i="18"/>
  <c r="S25" i="18"/>
  <c r="G34" i="18"/>
  <c r="W34" i="18"/>
  <c r="Z29" i="18"/>
  <c r="AA29" i="18"/>
  <c r="R33" i="18"/>
  <c r="S33" i="18"/>
  <c r="C36" i="18"/>
  <c r="Z38" i="18"/>
  <c r="AA38" i="18"/>
  <c r="E48" i="18"/>
  <c r="U48" i="18"/>
  <c r="R42" i="18"/>
  <c r="S42" i="18"/>
  <c r="Z46" i="18"/>
  <c r="AA46" i="18"/>
  <c r="R51" i="18"/>
  <c r="Q50" i="18"/>
  <c r="S51" i="18"/>
  <c r="C62" i="18"/>
  <c r="Z55" i="18"/>
  <c r="AA55" i="18"/>
  <c r="R59" i="18"/>
  <c r="S59" i="18"/>
  <c r="O64" i="18"/>
  <c r="R68" i="18"/>
  <c r="Q76" i="18"/>
  <c r="S68" i="18"/>
  <c r="Z72" i="18"/>
  <c r="AB72" i="18"/>
  <c r="AA72" i="18"/>
  <c r="M78" i="18"/>
  <c r="Z81" i="18"/>
  <c r="AB81" i="18"/>
  <c r="AA81" i="18"/>
  <c r="O90" i="18"/>
  <c r="R85" i="18"/>
  <c r="S85" i="18"/>
  <c r="Z89" i="18"/>
  <c r="AA89" i="18"/>
  <c r="R94" i="18"/>
  <c r="S94" i="18"/>
  <c r="M104" i="18"/>
  <c r="Z98" i="18"/>
  <c r="AA98" i="18"/>
  <c r="R102" i="18"/>
  <c r="S102" i="18"/>
  <c r="Z107" i="18"/>
  <c r="Y106" i="18"/>
  <c r="AB107" i="18"/>
  <c r="AA107" i="18"/>
  <c r="U120" i="18"/>
  <c r="G132" i="18"/>
  <c r="I135" i="18"/>
  <c r="H134" i="18"/>
  <c r="K135" i="18"/>
  <c r="J135" i="18"/>
  <c r="V148" i="18"/>
  <c r="I152" i="18"/>
  <c r="J152" i="18"/>
  <c r="H160" i="18"/>
  <c r="O22" i="21"/>
  <c r="F120" i="21"/>
  <c r="N74" i="22"/>
  <c r="M74" i="22"/>
  <c r="J74" i="22"/>
  <c r="K74" i="22"/>
  <c r="L74" i="22"/>
  <c r="N146" i="22"/>
  <c r="M146" i="22"/>
  <c r="J146" i="22"/>
  <c r="K146" i="22"/>
  <c r="L146" i="22"/>
  <c r="F83" i="24"/>
  <c r="H100" i="24"/>
  <c r="H145" i="24"/>
  <c r="J195" i="24"/>
  <c r="O217" i="24"/>
  <c r="N217" i="24"/>
  <c r="L232" i="24"/>
  <c r="H255" i="24"/>
  <c r="J57" i="25"/>
  <c r="J10" i="16"/>
  <c r="L10" i="16"/>
  <c r="I10" i="16"/>
  <c r="K10" i="16"/>
  <c r="H9" i="16"/>
  <c r="F21" i="16"/>
  <c r="J14" i="16"/>
  <c r="I14" i="16"/>
  <c r="L14" i="16"/>
  <c r="K14" i="16"/>
  <c r="J18" i="16"/>
  <c r="L18" i="16"/>
  <c r="I18" i="16"/>
  <c r="K18" i="16"/>
  <c r="E23" i="16"/>
  <c r="D35" i="16"/>
  <c r="J31" i="16"/>
  <c r="L31" i="16"/>
  <c r="I31" i="16"/>
  <c r="K31" i="16"/>
  <c r="F37" i="16"/>
  <c r="J40" i="16"/>
  <c r="I40" i="16"/>
  <c r="L40" i="16"/>
  <c r="K40" i="16"/>
  <c r="E49" i="16"/>
  <c r="J48" i="16"/>
  <c r="L48" i="16"/>
  <c r="I48" i="16"/>
  <c r="K48" i="16"/>
  <c r="G51" i="16"/>
  <c r="F63" i="16"/>
  <c r="J57" i="16"/>
  <c r="I57" i="16"/>
  <c r="K57" i="16"/>
  <c r="L57" i="16"/>
  <c r="H65" i="16"/>
  <c r="J66" i="16"/>
  <c r="L66" i="16"/>
  <c r="I66" i="16"/>
  <c r="K66" i="16"/>
  <c r="G77" i="16"/>
  <c r="J74" i="16"/>
  <c r="I74" i="16"/>
  <c r="L74" i="16"/>
  <c r="K74" i="16"/>
  <c r="H91" i="16"/>
  <c r="J83" i="16"/>
  <c r="L83" i="16"/>
  <c r="I83" i="16"/>
  <c r="K83" i="16"/>
  <c r="J100" i="16"/>
  <c r="L100" i="16"/>
  <c r="I100" i="16"/>
  <c r="K100" i="16"/>
  <c r="C107" i="16"/>
  <c r="J109" i="16"/>
  <c r="I109" i="16"/>
  <c r="L109" i="16"/>
  <c r="K109" i="16"/>
  <c r="J117" i="16"/>
  <c r="L117" i="16"/>
  <c r="I117" i="16"/>
  <c r="K117" i="16"/>
  <c r="D121" i="16"/>
  <c r="C133" i="16"/>
  <c r="J126" i="16"/>
  <c r="I126" i="16"/>
  <c r="K126" i="16"/>
  <c r="L126" i="16"/>
  <c r="E135" i="16"/>
  <c r="D147" i="16"/>
  <c r="M143" i="16"/>
  <c r="J143" i="16"/>
  <c r="I143" i="16"/>
  <c r="L143" i="16"/>
  <c r="K143" i="16"/>
  <c r="F149" i="16"/>
  <c r="J152" i="16"/>
  <c r="L152" i="16"/>
  <c r="I152" i="16"/>
  <c r="K152" i="16"/>
  <c r="E161" i="16"/>
  <c r="J160" i="16"/>
  <c r="I160" i="16"/>
  <c r="K160" i="16"/>
  <c r="L160" i="16"/>
  <c r="C9" i="17"/>
  <c r="M24" i="17"/>
  <c r="H23" i="17"/>
  <c r="J24" i="17"/>
  <c r="K24" i="17"/>
  <c r="I24" i="17"/>
  <c r="L24" i="17"/>
  <c r="G35" i="17"/>
  <c r="M32" i="17"/>
  <c r="J32" i="17"/>
  <c r="K32" i="17"/>
  <c r="I32" i="17"/>
  <c r="L32" i="17"/>
  <c r="H49" i="17"/>
  <c r="M41" i="17"/>
  <c r="J41" i="17"/>
  <c r="K41" i="17"/>
  <c r="I41" i="17"/>
  <c r="L41" i="17"/>
  <c r="S10" i="18"/>
  <c r="R10" i="18"/>
  <c r="M20" i="18"/>
  <c r="AB14" i="18"/>
  <c r="AA14" i="18"/>
  <c r="Z14" i="18"/>
  <c r="T18" i="18"/>
  <c r="S18" i="18"/>
  <c r="R18" i="18"/>
  <c r="AB23" i="18"/>
  <c r="AA23" i="18"/>
  <c r="Y22" i="18"/>
  <c r="Z23" i="18"/>
  <c r="S27" i="18"/>
  <c r="R27" i="18"/>
  <c r="AA31" i="18"/>
  <c r="Z31" i="18"/>
  <c r="G36" i="18"/>
  <c r="W36" i="18"/>
  <c r="AA40" i="18"/>
  <c r="Y48" i="18"/>
  <c r="Z40" i="18"/>
  <c r="T44" i="18"/>
  <c r="S44" i="18"/>
  <c r="R44" i="18"/>
  <c r="E50" i="18"/>
  <c r="U50" i="18"/>
  <c r="S53" i="18"/>
  <c r="R53" i="18"/>
  <c r="G62" i="18"/>
  <c r="W62" i="18"/>
  <c r="AB57" i="18"/>
  <c r="AA57" i="18"/>
  <c r="Z57" i="18"/>
  <c r="S61" i="18"/>
  <c r="R61" i="18"/>
  <c r="C64" i="18"/>
  <c r="AB66" i="18"/>
  <c r="AA66" i="18"/>
  <c r="Z66" i="18"/>
  <c r="E76" i="18"/>
  <c r="U76" i="18"/>
  <c r="S70" i="18"/>
  <c r="R70" i="18"/>
  <c r="AB74" i="18"/>
  <c r="AA74" i="18"/>
  <c r="Z74" i="18"/>
  <c r="S79" i="18"/>
  <c r="Q78" i="18"/>
  <c r="R79" i="18"/>
  <c r="C90" i="18"/>
  <c r="AB83" i="18"/>
  <c r="AA83" i="18"/>
  <c r="Z83" i="18"/>
  <c r="S87" i="18"/>
  <c r="R87" i="18"/>
  <c r="O92" i="18"/>
  <c r="S96" i="18"/>
  <c r="Q104" i="18"/>
  <c r="R96" i="18"/>
  <c r="AA100" i="18"/>
  <c r="Z100" i="18"/>
  <c r="M106" i="18"/>
  <c r="AB109" i="18"/>
  <c r="AA109" i="18"/>
  <c r="Z109" i="18"/>
  <c r="O118" i="18"/>
  <c r="AA111" i="18"/>
  <c r="AB111" i="18"/>
  <c r="Z111" i="18"/>
  <c r="E120" i="18"/>
  <c r="T123" i="18"/>
  <c r="S123" i="18"/>
  <c r="R123" i="18"/>
  <c r="N132" i="18"/>
  <c r="P134" i="18"/>
  <c r="I139" i="18"/>
  <c r="J139" i="18"/>
  <c r="P160" i="18"/>
  <c r="I156" i="18"/>
  <c r="J156" i="18"/>
  <c r="P114" i="19"/>
  <c r="Q114" i="19"/>
  <c r="E50" i="21"/>
  <c r="AA14" i="22"/>
  <c r="Z14" i="22"/>
  <c r="Y14" i="22"/>
  <c r="X14" i="22"/>
  <c r="AB14" i="22"/>
  <c r="N23" i="22"/>
  <c r="M23" i="22"/>
  <c r="J23" i="22"/>
  <c r="K23" i="22"/>
  <c r="L23" i="22"/>
  <c r="E77" i="22"/>
  <c r="J41" i="24"/>
  <c r="H80" i="24"/>
  <c r="F149" i="24"/>
  <c r="J10" i="18"/>
  <c r="I10" i="18"/>
  <c r="D20" i="18"/>
  <c r="L20" i="18"/>
  <c r="I14" i="18"/>
  <c r="J14" i="18"/>
  <c r="J18" i="18"/>
  <c r="I18" i="18"/>
  <c r="H22" i="18"/>
  <c r="I23" i="18"/>
  <c r="J23" i="18"/>
  <c r="P22" i="18"/>
  <c r="X22" i="18"/>
  <c r="J27" i="18"/>
  <c r="I27" i="18"/>
  <c r="I31" i="18"/>
  <c r="J31" i="18"/>
  <c r="F36" i="18"/>
  <c r="N36" i="18"/>
  <c r="V36" i="18"/>
  <c r="K40" i="18"/>
  <c r="H48" i="18"/>
  <c r="I40" i="18"/>
  <c r="J40" i="18"/>
  <c r="P48" i="18"/>
  <c r="X48" i="18"/>
  <c r="J44" i="18"/>
  <c r="I44" i="18"/>
  <c r="D50" i="18"/>
  <c r="L50" i="18"/>
  <c r="J53" i="18"/>
  <c r="I53" i="18"/>
  <c r="F62" i="18"/>
  <c r="N62" i="18"/>
  <c r="V62" i="18"/>
  <c r="I57" i="18"/>
  <c r="J57" i="18"/>
  <c r="J61" i="18"/>
  <c r="I61" i="18"/>
  <c r="I66" i="18"/>
  <c r="J66" i="18"/>
  <c r="D76" i="18"/>
  <c r="L76" i="18"/>
  <c r="J70" i="18"/>
  <c r="I70" i="18"/>
  <c r="I74" i="18"/>
  <c r="J74" i="18"/>
  <c r="H78" i="18"/>
  <c r="J79" i="18"/>
  <c r="I79" i="18"/>
  <c r="P78" i="18"/>
  <c r="X78" i="18"/>
  <c r="K83" i="18"/>
  <c r="I83" i="18"/>
  <c r="J83" i="18"/>
  <c r="J87" i="18"/>
  <c r="I87" i="18"/>
  <c r="F92" i="18"/>
  <c r="N92" i="18"/>
  <c r="V92" i="18"/>
  <c r="K96" i="18"/>
  <c r="H104" i="18"/>
  <c r="J96" i="18"/>
  <c r="I96" i="18"/>
  <c r="P104" i="18"/>
  <c r="X104" i="18"/>
  <c r="I100" i="18"/>
  <c r="J100" i="18"/>
  <c r="D106" i="18"/>
  <c r="L106" i="18"/>
  <c r="I109" i="18"/>
  <c r="J109" i="18"/>
  <c r="F118" i="18"/>
  <c r="N118" i="18"/>
  <c r="V118" i="18"/>
  <c r="K112" i="18"/>
  <c r="I112" i="18"/>
  <c r="J112" i="18"/>
  <c r="D120" i="18"/>
  <c r="N120" i="18"/>
  <c r="X120" i="18"/>
  <c r="L132" i="18"/>
  <c r="X132" i="18"/>
  <c r="AA128" i="18"/>
  <c r="Z128" i="18"/>
  <c r="M134" i="18"/>
  <c r="AA137" i="18"/>
  <c r="Z137" i="18"/>
  <c r="AB137" i="18"/>
  <c r="O146" i="18"/>
  <c r="S141" i="18"/>
  <c r="R141" i="18"/>
  <c r="AA145" i="18"/>
  <c r="Z145" i="18"/>
  <c r="S150" i="18"/>
  <c r="R150" i="18"/>
  <c r="T150" i="18"/>
  <c r="M160" i="18"/>
  <c r="AA154" i="18"/>
  <c r="Z154" i="18"/>
  <c r="S158" i="18"/>
  <c r="R158" i="18"/>
  <c r="N53" i="22"/>
  <c r="M53" i="22"/>
  <c r="J53" i="22"/>
  <c r="K53" i="22"/>
  <c r="L53" i="22"/>
  <c r="N87" i="22"/>
  <c r="M87" i="22"/>
  <c r="J87" i="22"/>
  <c r="K87" i="22"/>
  <c r="L87" i="22"/>
  <c r="J122" i="22"/>
  <c r="N122" i="22"/>
  <c r="K122" i="22"/>
  <c r="L122" i="22"/>
  <c r="M122" i="22"/>
  <c r="J126" i="22"/>
  <c r="N126" i="22"/>
  <c r="M126" i="22"/>
  <c r="L126" i="22"/>
  <c r="K126" i="22"/>
  <c r="F10" i="24"/>
  <c r="L31" i="24"/>
  <c r="L53" i="24"/>
  <c r="H152" i="24"/>
  <c r="N15" i="25"/>
  <c r="O15" i="25"/>
  <c r="N63" i="25"/>
  <c r="O63" i="25"/>
  <c r="F99" i="25"/>
  <c r="M129" i="27"/>
  <c r="L129" i="27"/>
  <c r="K129" i="27"/>
  <c r="J129" i="27"/>
  <c r="I129" i="27"/>
  <c r="E8" i="18"/>
  <c r="M8" i="18"/>
  <c r="U8" i="18"/>
  <c r="R11" i="18"/>
  <c r="S11" i="18"/>
  <c r="AB11" i="18"/>
  <c r="Z11" i="18"/>
  <c r="AA11" i="18"/>
  <c r="G20" i="18"/>
  <c r="O20" i="18"/>
  <c r="W20" i="18"/>
  <c r="T15" i="18"/>
  <c r="R15" i="18"/>
  <c r="S15" i="18"/>
  <c r="Z15" i="18"/>
  <c r="AA15" i="18"/>
  <c r="R19" i="18"/>
  <c r="S19" i="18"/>
  <c r="AB19" i="18"/>
  <c r="Z19" i="18"/>
  <c r="AA19" i="18"/>
  <c r="C22" i="18"/>
  <c r="T24" i="18"/>
  <c r="R24" i="18"/>
  <c r="S24" i="18"/>
  <c r="AB24" i="18"/>
  <c r="Z24" i="18"/>
  <c r="AA24" i="18"/>
  <c r="E34" i="18"/>
  <c r="M34" i="18"/>
  <c r="U34" i="18"/>
  <c r="R28" i="18"/>
  <c r="S28" i="18"/>
  <c r="AB28" i="18"/>
  <c r="Z28" i="18"/>
  <c r="AA28" i="18"/>
  <c r="R32" i="18"/>
  <c r="S32" i="18"/>
  <c r="Z32" i="18"/>
  <c r="AA32" i="18"/>
  <c r="R37" i="18"/>
  <c r="Q36" i="18"/>
  <c r="S37" i="18"/>
  <c r="Z37" i="18"/>
  <c r="AA37" i="18"/>
  <c r="Y36" i="18"/>
  <c r="C48" i="18"/>
  <c r="R41" i="18"/>
  <c r="S41" i="18"/>
  <c r="Z41" i="18"/>
  <c r="AA41" i="18"/>
  <c r="R45" i="18"/>
  <c r="S45" i="18"/>
  <c r="Z45" i="18"/>
  <c r="AA45" i="18"/>
  <c r="G50" i="18"/>
  <c r="O50" i="18"/>
  <c r="W50" i="18"/>
  <c r="R54" i="18"/>
  <c r="Q62" i="18"/>
  <c r="S54" i="18"/>
  <c r="Z54" i="18"/>
  <c r="Y62" i="18"/>
  <c r="AA54" i="18"/>
  <c r="T58" i="18"/>
  <c r="R58" i="18"/>
  <c r="S58" i="18"/>
  <c r="AB58" i="18"/>
  <c r="Z58" i="18"/>
  <c r="AA58" i="18"/>
  <c r="E64" i="18"/>
  <c r="M64" i="18"/>
  <c r="U64" i="18"/>
  <c r="R67" i="18"/>
  <c r="S67" i="18"/>
  <c r="Z67" i="18"/>
  <c r="AA67" i="18"/>
  <c r="G76" i="18"/>
  <c r="O76" i="18"/>
  <c r="W76" i="18"/>
  <c r="R71" i="18"/>
  <c r="S71" i="18"/>
  <c r="Z71" i="18"/>
  <c r="AA71" i="18"/>
  <c r="T75" i="18"/>
  <c r="R75" i="18"/>
  <c r="S75" i="18"/>
  <c r="AB75" i="18"/>
  <c r="Z75" i="18"/>
  <c r="AA75" i="18"/>
  <c r="C78" i="18"/>
  <c r="T80" i="18"/>
  <c r="R80" i="18"/>
  <c r="S80" i="18"/>
  <c r="Z80" i="18"/>
  <c r="AA80" i="18"/>
  <c r="E90" i="18"/>
  <c r="M90" i="18"/>
  <c r="U90" i="18"/>
  <c r="T84" i="18"/>
  <c r="R84" i="18"/>
  <c r="S84" i="18"/>
  <c r="AB84" i="18"/>
  <c r="Z84" i="18"/>
  <c r="AA84" i="18"/>
  <c r="R88" i="18"/>
  <c r="S88" i="18"/>
  <c r="Z88" i="18"/>
  <c r="AA88" i="18"/>
  <c r="R93" i="18"/>
  <c r="S93" i="18"/>
  <c r="Q92" i="18"/>
  <c r="AB93" i="18"/>
  <c r="Z93" i="18"/>
  <c r="Y92" i="18"/>
  <c r="AA93" i="18"/>
  <c r="C104" i="18"/>
  <c r="R97" i="18"/>
  <c r="S97" i="18"/>
  <c r="AB97" i="18"/>
  <c r="Z97" i="18"/>
  <c r="AA97" i="18"/>
  <c r="T101" i="18"/>
  <c r="R101" i="18"/>
  <c r="S101" i="18"/>
  <c r="AB101" i="18"/>
  <c r="Z101" i="18"/>
  <c r="AA101" i="18"/>
  <c r="G106" i="18"/>
  <c r="O106" i="18"/>
  <c r="W106" i="18"/>
  <c r="R110" i="18"/>
  <c r="Q118" i="18"/>
  <c r="S110" i="18"/>
  <c r="AB110" i="18"/>
  <c r="Z110" i="18"/>
  <c r="AA110" i="18"/>
  <c r="Y118" i="18"/>
  <c r="I111" i="18"/>
  <c r="J111" i="18"/>
  <c r="S111" i="18"/>
  <c r="R111" i="18"/>
  <c r="I113" i="18"/>
  <c r="J113" i="18"/>
  <c r="Z114" i="18"/>
  <c r="AA114" i="18"/>
  <c r="G120" i="18"/>
  <c r="D132" i="18"/>
  <c r="P132" i="18"/>
  <c r="D134" i="18"/>
  <c r="F146" i="18"/>
  <c r="V146" i="18"/>
  <c r="J141" i="18"/>
  <c r="I141" i="18"/>
  <c r="J150" i="18"/>
  <c r="I150" i="18"/>
  <c r="D160" i="18"/>
  <c r="J158" i="18"/>
  <c r="I158" i="18"/>
  <c r="E22" i="21"/>
  <c r="E64" i="21"/>
  <c r="N46" i="22"/>
  <c r="M46" i="22"/>
  <c r="J46" i="22"/>
  <c r="L46" i="22"/>
  <c r="K46" i="22"/>
  <c r="N81" i="22"/>
  <c r="M81" i="22"/>
  <c r="J81" i="22"/>
  <c r="L81" i="22"/>
  <c r="K81" i="22"/>
  <c r="N115" i="22"/>
  <c r="M115" i="22"/>
  <c r="J115" i="22"/>
  <c r="L115" i="22"/>
  <c r="K115" i="22"/>
  <c r="O13" i="24"/>
  <c r="N13" i="24"/>
  <c r="H57" i="24"/>
  <c r="J107" i="24"/>
  <c r="F150" i="24"/>
  <c r="O146" i="24"/>
  <c r="N146" i="24"/>
  <c r="L174" i="24"/>
  <c r="F167" i="24"/>
  <c r="J107" i="25"/>
  <c r="F8" i="18"/>
  <c r="N8" i="18"/>
  <c r="V8" i="18"/>
  <c r="J12" i="18"/>
  <c r="H20" i="18"/>
  <c r="I12" i="18"/>
  <c r="P20" i="18"/>
  <c r="X20" i="18"/>
  <c r="J16" i="18"/>
  <c r="I16" i="18"/>
  <c r="D22" i="18"/>
  <c r="L22" i="18"/>
  <c r="J25" i="18"/>
  <c r="I25" i="18"/>
  <c r="K25" i="18"/>
  <c r="F34" i="18"/>
  <c r="N34" i="18"/>
  <c r="V34" i="18"/>
  <c r="J29" i="18"/>
  <c r="I29" i="18"/>
  <c r="J33" i="18"/>
  <c r="I33" i="18"/>
  <c r="J38" i="18"/>
  <c r="I38" i="18"/>
  <c r="D48" i="18"/>
  <c r="L48" i="18"/>
  <c r="J42" i="18"/>
  <c r="I42" i="18"/>
  <c r="J46" i="18"/>
  <c r="I46" i="18"/>
  <c r="K46" i="18"/>
  <c r="J51" i="18"/>
  <c r="H50" i="18"/>
  <c r="I51" i="18"/>
  <c r="K51" i="18"/>
  <c r="P50" i="18"/>
  <c r="X50" i="18"/>
  <c r="J55" i="18"/>
  <c r="I55" i="18"/>
  <c r="J59" i="18"/>
  <c r="I59" i="18"/>
  <c r="K59" i="18"/>
  <c r="F64" i="18"/>
  <c r="N64" i="18"/>
  <c r="V64" i="18"/>
  <c r="J68" i="18"/>
  <c r="H76" i="18"/>
  <c r="I68" i="18"/>
  <c r="P76" i="18"/>
  <c r="X76" i="18"/>
  <c r="J72" i="18"/>
  <c r="I72" i="18"/>
  <c r="K72" i="18"/>
  <c r="D78" i="18"/>
  <c r="L78" i="18"/>
  <c r="J81" i="18"/>
  <c r="I81" i="18"/>
  <c r="F90" i="18"/>
  <c r="N90" i="18"/>
  <c r="V90" i="18"/>
  <c r="J85" i="18"/>
  <c r="I85" i="18"/>
  <c r="J89" i="18"/>
  <c r="I89" i="18"/>
  <c r="J94" i="18"/>
  <c r="I94" i="18"/>
  <c r="D104" i="18"/>
  <c r="L104" i="18"/>
  <c r="J98" i="18"/>
  <c r="I98" i="18"/>
  <c r="J102" i="18"/>
  <c r="I102" i="18"/>
  <c r="K102" i="18"/>
  <c r="J107" i="18"/>
  <c r="I107" i="18"/>
  <c r="K107" i="18"/>
  <c r="H106" i="18"/>
  <c r="P106" i="18"/>
  <c r="X106" i="18"/>
  <c r="K121" i="18"/>
  <c r="I121" i="18"/>
  <c r="H120" i="18"/>
  <c r="J121" i="18"/>
  <c r="F132" i="18"/>
  <c r="S124" i="18"/>
  <c r="R124" i="18"/>
  <c r="Q132" i="18"/>
  <c r="T127" i="18"/>
  <c r="S127" i="18"/>
  <c r="R127" i="18"/>
  <c r="S128" i="18"/>
  <c r="R128" i="18"/>
  <c r="E134" i="18"/>
  <c r="U134" i="18"/>
  <c r="S137" i="18"/>
  <c r="R137" i="18"/>
  <c r="G146" i="18"/>
  <c r="W146" i="18"/>
  <c r="AA141" i="18"/>
  <c r="Z141" i="18"/>
  <c r="AB141" i="18"/>
  <c r="S145" i="18"/>
  <c r="R145" i="18"/>
  <c r="C148" i="18"/>
  <c r="AA150" i="18"/>
  <c r="Z150" i="18"/>
  <c r="AB150" i="18"/>
  <c r="E160" i="18"/>
  <c r="U160" i="18"/>
  <c r="S154" i="18"/>
  <c r="R154" i="18"/>
  <c r="T154" i="18"/>
  <c r="AA158" i="18"/>
  <c r="Z158" i="18"/>
  <c r="AB158" i="18"/>
  <c r="F148" i="21"/>
  <c r="U21" i="22"/>
  <c r="D63" i="22"/>
  <c r="N70" i="22"/>
  <c r="M70" i="22"/>
  <c r="J70" i="22"/>
  <c r="K70" i="22"/>
  <c r="L70" i="22"/>
  <c r="G105" i="22"/>
  <c r="N104" i="22"/>
  <c r="M104" i="22"/>
  <c r="J104" i="22"/>
  <c r="K104" i="22"/>
  <c r="L104" i="22"/>
  <c r="J137" i="22"/>
  <c r="N137" i="22"/>
  <c r="M137" i="22"/>
  <c r="L137" i="22"/>
  <c r="K137" i="22"/>
  <c r="J36" i="24"/>
  <c r="F78" i="24"/>
  <c r="J99" i="24"/>
  <c r="O168" i="24"/>
  <c r="N168" i="24"/>
  <c r="L82" i="25"/>
  <c r="H8" i="18"/>
  <c r="K57" i="18" s="1"/>
  <c r="J9" i="18"/>
  <c r="I9" i="18"/>
  <c r="P8" i="18"/>
  <c r="X8" i="18"/>
  <c r="J13" i="18"/>
  <c r="I13" i="18"/>
  <c r="K13" i="18"/>
  <c r="J17" i="18"/>
  <c r="I17" i="18"/>
  <c r="F22" i="18"/>
  <c r="N22" i="18"/>
  <c r="V22" i="18"/>
  <c r="H34" i="18"/>
  <c r="J26" i="18"/>
  <c r="I26" i="18"/>
  <c r="P34" i="18"/>
  <c r="X34" i="18"/>
  <c r="J30" i="18"/>
  <c r="I30" i="18"/>
  <c r="D36" i="18"/>
  <c r="L36" i="18"/>
  <c r="J39" i="18"/>
  <c r="K39" i="18"/>
  <c r="I39" i="18"/>
  <c r="F48" i="18"/>
  <c r="N48" i="18"/>
  <c r="V48" i="18"/>
  <c r="J43" i="18"/>
  <c r="I43" i="18"/>
  <c r="J47" i="18"/>
  <c r="I47" i="18"/>
  <c r="J52" i="18"/>
  <c r="K52" i="18"/>
  <c r="I52" i="18"/>
  <c r="D62" i="18"/>
  <c r="L62" i="18"/>
  <c r="J56" i="18"/>
  <c r="I56" i="18"/>
  <c r="J60" i="18"/>
  <c r="K60" i="18"/>
  <c r="I60" i="18"/>
  <c r="H64" i="18"/>
  <c r="J65" i="18"/>
  <c r="I65" i="18"/>
  <c r="P64" i="18"/>
  <c r="X64" i="18"/>
  <c r="J69" i="18"/>
  <c r="K69" i="18"/>
  <c r="I69" i="18"/>
  <c r="J73" i="18"/>
  <c r="K73" i="18"/>
  <c r="I73" i="18"/>
  <c r="F78" i="18"/>
  <c r="N78" i="18"/>
  <c r="V78" i="18"/>
  <c r="H90" i="18"/>
  <c r="J82" i="18"/>
  <c r="I82" i="18"/>
  <c r="K82" i="18"/>
  <c r="P90" i="18"/>
  <c r="X90" i="18"/>
  <c r="J86" i="18"/>
  <c r="K86" i="18"/>
  <c r="I86" i="18"/>
  <c r="D92" i="18"/>
  <c r="L92" i="18"/>
  <c r="J95" i="18"/>
  <c r="I95" i="18"/>
  <c r="F104" i="18"/>
  <c r="N104" i="18"/>
  <c r="V104" i="18"/>
  <c r="J99" i="18"/>
  <c r="I99" i="18"/>
  <c r="K99" i="18"/>
  <c r="J103" i="18"/>
  <c r="I103" i="18"/>
  <c r="J108" i="18"/>
  <c r="K108" i="18"/>
  <c r="I108" i="18"/>
  <c r="D118" i="18"/>
  <c r="L118" i="18"/>
  <c r="J114" i="18"/>
  <c r="I114" i="18"/>
  <c r="K116" i="18"/>
  <c r="I116" i="18"/>
  <c r="J116" i="18"/>
  <c r="L120" i="18"/>
  <c r="V120" i="18"/>
  <c r="J124" i="18"/>
  <c r="H132" i="18"/>
  <c r="I124" i="18"/>
  <c r="V132" i="18"/>
  <c r="I126" i="18"/>
  <c r="J126" i="18"/>
  <c r="J127" i="18"/>
  <c r="I127" i="18"/>
  <c r="I131" i="18"/>
  <c r="K131" i="18"/>
  <c r="J131" i="18"/>
  <c r="L146" i="18"/>
  <c r="I140" i="18"/>
  <c r="J140" i="18"/>
  <c r="I149" i="18"/>
  <c r="K149" i="18"/>
  <c r="J149" i="18"/>
  <c r="H148" i="18"/>
  <c r="X148" i="18"/>
  <c r="I157" i="18"/>
  <c r="J157" i="18"/>
  <c r="P22" i="21"/>
  <c r="N12" i="22"/>
  <c r="M12" i="22"/>
  <c r="L12" i="22"/>
  <c r="K12" i="22"/>
  <c r="J12" i="22"/>
  <c r="N44" i="22"/>
  <c r="M44" i="22"/>
  <c r="J44" i="22"/>
  <c r="L44" i="22"/>
  <c r="K44" i="22"/>
  <c r="N79" i="22"/>
  <c r="M79" i="22"/>
  <c r="J79" i="22"/>
  <c r="L79" i="22"/>
  <c r="K79" i="22"/>
  <c r="C91" i="22"/>
  <c r="N113" i="22"/>
  <c r="M113" i="22"/>
  <c r="J113" i="22"/>
  <c r="L113" i="22"/>
  <c r="K113" i="22"/>
  <c r="F38" i="24"/>
  <c r="J60" i="24"/>
  <c r="J150" i="24"/>
  <c r="O212" i="24"/>
  <c r="N212" i="24"/>
  <c r="N258" i="24"/>
  <c r="O258" i="24"/>
  <c r="L11" i="25"/>
  <c r="L36" i="25"/>
  <c r="D48" i="26"/>
  <c r="T131" i="18"/>
  <c r="S131" i="18"/>
  <c r="R131" i="18"/>
  <c r="AA131" i="18"/>
  <c r="Z131" i="18"/>
  <c r="C134" i="18"/>
  <c r="S136" i="18"/>
  <c r="R136" i="18"/>
  <c r="AB136" i="18"/>
  <c r="AA136" i="18"/>
  <c r="Z136" i="18"/>
  <c r="E146" i="18"/>
  <c r="M146" i="18"/>
  <c r="U146" i="18"/>
  <c r="S140" i="18"/>
  <c r="R140" i="18"/>
  <c r="AA140" i="18"/>
  <c r="Z140" i="18"/>
  <c r="S144" i="18"/>
  <c r="R144" i="18"/>
  <c r="AB144" i="18"/>
  <c r="AA144" i="18"/>
  <c r="Z144" i="18"/>
  <c r="Q148" i="18"/>
  <c r="S149" i="18"/>
  <c r="R149" i="18"/>
  <c r="Y148" i="18"/>
  <c r="AB149" i="18"/>
  <c r="AA149" i="18"/>
  <c r="Z149" i="18"/>
  <c r="C160" i="18"/>
  <c r="S153" i="18"/>
  <c r="R153" i="18"/>
  <c r="AB153" i="18"/>
  <c r="AA153" i="18"/>
  <c r="Z153" i="18"/>
  <c r="S157" i="18"/>
  <c r="R157" i="18"/>
  <c r="AA157" i="18"/>
  <c r="Z157" i="18"/>
  <c r="F134" i="21"/>
  <c r="C21" i="22"/>
  <c r="AB17" i="22"/>
  <c r="AA17" i="22"/>
  <c r="X17" i="22"/>
  <c r="Y17" i="22"/>
  <c r="Z17" i="22"/>
  <c r="N25" i="22"/>
  <c r="M25" i="22"/>
  <c r="J25" i="22"/>
  <c r="K25" i="22"/>
  <c r="L25" i="22"/>
  <c r="D35" i="22"/>
  <c r="N42" i="22"/>
  <c r="M42" i="22"/>
  <c r="J42" i="22"/>
  <c r="L42" i="22"/>
  <c r="K42" i="22"/>
  <c r="N59" i="22"/>
  <c r="M59" i="22"/>
  <c r="J59" i="22"/>
  <c r="K59" i="22"/>
  <c r="L59" i="22"/>
  <c r="G77" i="22"/>
  <c r="N76" i="22"/>
  <c r="M76" i="22"/>
  <c r="J76" i="22"/>
  <c r="L76" i="22"/>
  <c r="K76" i="22"/>
  <c r="N94" i="22"/>
  <c r="M94" i="22"/>
  <c r="J94" i="22"/>
  <c r="K94" i="22"/>
  <c r="L94" i="22"/>
  <c r="N111" i="22"/>
  <c r="M111" i="22"/>
  <c r="J111" i="22"/>
  <c r="I119" i="22"/>
  <c r="L111" i="22"/>
  <c r="K111" i="22"/>
  <c r="D133" i="22"/>
  <c r="N136" i="22"/>
  <c r="M136" i="22"/>
  <c r="J136" i="22"/>
  <c r="L136" i="22"/>
  <c r="K136" i="22"/>
  <c r="N140" i="22"/>
  <c r="M140" i="22"/>
  <c r="L140" i="22"/>
  <c r="K140" i="22"/>
  <c r="J140" i="22"/>
  <c r="L13" i="24"/>
  <c r="O32" i="24"/>
  <c r="N32" i="24"/>
  <c r="H58" i="24"/>
  <c r="O56" i="24"/>
  <c r="N56" i="24"/>
  <c r="H84" i="24"/>
  <c r="N103" i="24"/>
  <c r="O103" i="24"/>
  <c r="L107" i="24"/>
  <c r="N174" i="24"/>
  <c r="O174" i="24"/>
  <c r="J194" i="24"/>
  <c r="H238" i="24"/>
  <c r="F9" i="25"/>
  <c r="J76" i="25"/>
  <c r="L86" i="25"/>
  <c r="F103" i="25"/>
  <c r="F20" i="26"/>
  <c r="L56" i="26"/>
  <c r="J56" i="26"/>
  <c r="I56" i="26"/>
  <c r="M56" i="26"/>
  <c r="K56" i="26"/>
  <c r="I125" i="18"/>
  <c r="J125" i="18"/>
  <c r="I129" i="18"/>
  <c r="J129" i="18"/>
  <c r="F134" i="18"/>
  <c r="N134" i="18"/>
  <c r="V134" i="18"/>
  <c r="K138" i="18"/>
  <c r="I138" i="18"/>
  <c r="H146" i="18"/>
  <c r="J138" i="18"/>
  <c r="P146" i="18"/>
  <c r="X146" i="18"/>
  <c r="I142" i="18"/>
  <c r="J142" i="18"/>
  <c r="D148" i="18"/>
  <c r="L148" i="18"/>
  <c r="K151" i="18"/>
  <c r="I151" i="18"/>
  <c r="J151" i="18"/>
  <c r="F160" i="18"/>
  <c r="N160" i="18"/>
  <c r="V160" i="18"/>
  <c r="I155" i="18"/>
  <c r="J155" i="18"/>
  <c r="K159" i="18"/>
  <c r="I159" i="18"/>
  <c r="J159" i="18"/>
  <c r="F92" i="21"/>
  <c r="AB9" i="22"/>
  <c r="AA9" i="22"/>
  <c r="X9" i="22"/>
  <c r="Y9" i="22"/>
  <c r="Z9" i="22"/>
  <c r="N31" i="22"/>
  <c r="M31" i="22"/>
  <c r="J31" i="22"/>
  <c r="K31" i="22"/>
  <c r="L31" i="22"/>
  <c r="G49" i="22"/>
  <c r="N48" i="22"/>
  <c r="M48" i="22"/>
  <c r="J48" i="22"/>
  <c r="K48" i="22"/>
  <c r="L48" i="22"/>
  <c r="N66" i="22"/>
  <c r="M66" i="22"/>
  <c r="J66" i="22"/>
  <c r="K66" i="22"/>
  <c r="L66" i="22"/>
  <c r="N83" i="22"/>
  <c r="M83" i="22"/>
  <c r="J83" i="22"/>
  <c r="K83" i="22"/>
  <c r="L83" i="22"/>
  <c r="I91" i="22"/>
  <c r="N100" i="22"/>
  <c r="M100" i="22"/>
  <c r="J100" i="22"/>
  <c r="K100" i="22"/>
  <c r="L100" i="22"/>
  <c r="N117" i="22"/>
  <c r="M117" i="22"/>
  <c r="J117" i="22"/>
  <c r="K117" i="22"/>
  <c r="L117" i="22"/>
  <c r="D147" i="22"/>
  <c r="N19" i="24"/>
  <c r="O19" i="24"/>
  <c r="J34" i="24"/>
  <c r="H38" i="24"/>
  <c r="H62" i="24"/>
  <c r="N76" i="24"/>
  <c r="O76" i="24"/>
  <c r="H81" i="24"/>
  <c r="H109" i="24"/>
  <c r="J142" i="24"/>
  <c r="H147" i="24"/>
  <c r="J166" i="24"/>
  <c r="N196" i="24"/>
  <c r="O196" i="24"/>
  <c r="L207" i="24"/>
  <c r="L241" i="24"/>
  <c r="H256" i="24"/>
  <c r="F265" i="24"/>
  <c r="J21" i="25"/>
  <c r="H61" i="25"/>
  <c r="L97" i="25"/>
  <c r="N107" i="25"/>
  <c r="O107" i="25"/>
  <c r="S112" i="18"/>
  <c r="R112" i="18"/>
  <c r="AA112" i="18"/>
  <c r="Z112" i="18"/>
  <c r="S116" i="18"/>
  <c r="R116" i="18"/>
  <c r="AA116" i="18"/>
  <c r="Z116" i="18"/>
  <c r="S121" i="18"/>
  <c r="R121" i="18"/>
  <c r="Q120" i="18"/>
  <c r="AA121" i="18"/>
  <c r="Z121" i="18"/>
  <c r="Y120" i="18"/>
  <c r="AB121" i="18"/>
  <c r="C132" i="18"/>
  <c r="S125" i="18"/>
  <c r="R125" i="18"/>
  <c r="AA125" i="18"/>
  <c r="Z125" i="18"/>
  <c r="S129" i="18"/>
  <c r="R129" i="18"/>
  <c r="AA129" i="18"/>
  <c r="AB129" i="18"/>
  <c r="Z129" i="18"/>
  <c r="G134" i="18"/>
  <c r="O134" i="18"/>
  <c r="W134" i="18"/>
  <c r="S138" i="18"/>
  <c r="Q146" i="18"/>
  <c r="T138" i="18"/>
  <c r="R138" i="18"/>
  <c r="AA138" i="18"/>
  <c r="Y146" i="18"/>
  <c r="Z138" i="18"/>
  <c r="S142" i="18"/>
  <c r="R142" i="18"/>
  <c r="AA142" i="18"/>
  <c r="Z142" i="18"/>
  <c r="E148" i="18"/>
  <c r="M148" i="18"/>
  <c r="U148" i="18"/>
  <c r="S151" i="18"/>
  <c r="R151" i="18"/>
  <c r="AA151" i="18"/>
  <c r="Z151" i="18"/>
  <c r="G160" i="18"/>
  <c r="O160" i="18"/>
  <c r="W160" i="18"/>
  <c r="S155" i="18"/>
  <c r="R155" i="18"/>
  <c r="AA155" i="18"/>
  <c r="Z155" i="18"/>
  <c r="S159" i="18"/>
  <c r="R159" i="18"/>
  <c r="AA159" i="18"/>
  <c r="Z159" i="18"/>
  <c r="F78" i="21"/>
  <c r="X19" i="22"/>
  <c r="Z19" i="22"/>
  <c r="AB19" i="22"/>
  <c r="AA19" i="22"/>
  <c r="Y19" i="22"/>
  <c r="S21" i="22"/>
  <c r="N33" i="22"/>
  <c r="M33" i="22"/>
  <c r="J33" i="22"/>
  <c r="L33" i="22"/>
  <c r="K33" i="22"/>
  <c r="H49" i="22"/>
  <c r="N51" i="22"/>
  <c r="M51" i="22"/>
  <c r="J51" i="22"/>
  <c r="L51" i="22"/>
  <c r="K51" i="22"/>
  <c r="C63" i="22"/>
  <c r="N68" i="22"/>
  <c r="M68" i="22"/>
  <c r="J68" i="22"/>
  <c r="L68" i="22"/>
  <c r="K68" i="22"/>
  <c r="N85" i="22"/>
  <c r="M85" i="22"/>
  <c r="J85" i="22"/>
  <c r="L85" i="22"/>
  <c r="K85" i="22"/>
  <c r="E105" i="22"/>
  <c r="N102" i="22"/>
  <c r="M102" i="22"/>
  <c r="J102" i="22"/>
  <c r="L102" i="22"/>
  <c r="K102" i="22"/>
  <c r="J139" i="22"/>
  <c r="I147" i="22"/>
  <c r="N139" i="22"/>
  <c r="K139" i="22"/>
  <c r="M139" i="22"/>
  <c r="L139" i="22"/>
  <c r="J143" i="22"/>
  <c r="N143" i="22"/>
  <c r="M143" i="22"/>
  <c r="L143" i="22"/>
  <c r="K143" i="22"/>
  <c r="J15" i="24"/>
  <c r="J63" i="24"/>
  <c r="F97" i="24"/>
  <c r="O105" i="24"/>
  <c r="N105" i="24"/>
  <c r="L143" i="24"/>
  <c r="F172" i="24"/>
  <c r="L197" i="24"/>
  <c r="F266" i="24"/>
  <c r="S113" i="18"/>
  <c r="R113" i="18"/>
  <c r="Z113" i="18"/>
  <c r="AA113" i="18"/>
  <c r="R117" i="18"/>
  <c r="S117" i="18"/>
  <c r="Z117" i="18"/>
  <c r="AB117" i="18"/>
  <c r="AA117" i="18"/>
  <c r="C120" i="18"/>
  <c r="R122" i="18"/>
  <c r="T122" i="18"/>
  <c r="S122" i="18"/>
  <c r="Z122" i="18"/>
  <c r="AA122" i="18"/>
  <c r="E132" i="18"/>
  <c r="M132" i="18"/>
  <c r="U132" i="18"/>
  <c r="R126" i="18"/>
  <c r="S126" i="18"/>
  <c r="AB126" i="18"/>
  <c r="AA126" i="18"/>
  <c r="Z126" i="18"/>
  <c r="S130" i="18"/>
  <c r="R130" i="18"/>
  <c r="AA130" i="18"/>
  <c r="Z130" i="18"/>
  <c r="Q134" i="18"/>
  <c r="S135" i="18"/>
  <c r="R135" i="18"/>
  <c r="Y134" i="18"/>
  <c r="AA135" i="18"/>
  <c r="Z135" i="18"/>
  <c r="AB135" i="18"/>
  <c r="C146" i="18"/>
  <c r="S139" i="18"/>
  <c r="R139" i="18"/>
  <c r="AA139" i="18"/>
  <c r="AB139" i="18"/>
  <c r="Z139" i="18"/>
  <c r="S143" i="18"/>
  <c r="T143" i="18"/>
  <c r="R143" i="18"/>
  <c r="AA143" i="18"/>
  <c r="Z143" i="18"/>
  <c r="AB143" i="18"/>
  <c r="G148" i="18"/>
  <c r="O148" i="18"/>
  <c r="W148" i="18"/>
  <c r="Q160" i="18"/>
  <c r="S152" i="18"/>
  <c r="R152" i="18"/>
  <c r="Y160" i="18"/>
  <c r="AA152" i="18"/>
  <c r="Z152" i="18"/>
  <c r="AB152" i="18"/>
  <c r="S156" i="18"/>
  <c r="R156" i="18"/>
  <c r="AA156" i="18"/>
  <c r="AB156" i="18"/>
  <c r="Z156" i="18"/>
  <c r="F22" i="21"/>
  <c r="F36" i="21"/>
  <c r="F64" i="21"/>
  <c r="F162" i="21"/>
  <c r="V21" i="22"/>
  <c r="M19" i="22"/>
  <c r="L19" i="22"/>
  <c r="K19" i="22"/>
  <c r="J19" i="22"/>
  <c r="N19" i="22"/>
  <c r="N20" i="22"/>
  <c r="M20" i="22"/>
  <c r="L20" i="22"/>
  <c r="K20" i="22"/>
  <c r="J20" i="22"/>
  <c r="N38" i="22"/>
  <c r="M38" i="22"/>
  <c r="J38" i="22"/>
  <c r="L38" i="22"/>
  <c r="K38" i="22"/>
  <c r="N55" i="22"/>
  <c r="M55" i="22"/>
  <c r="J55" i="22"/>
  <c r="L55" i="22"/>
  <c r="K55" i="22"/>
  <c r="I63" i="22"/>
  <c r="N72" i="22"/>
  <c r="M72" i="22"/>
  <c r="J72" i="22"/>
  <c r="L72" i="22"/>
  <c r="K72" i="22"/>
  <c r="N89" i="22"/>
  <c r="M89" i="22"/>
  <c r="J89" i="22"/>
  <c r="L89" i="22"/>
  <c r="K89" i="22"/>
  <c r="H105" i="22"/>
  <c r="N107" i="22"/>
  <c r="M107" i="22"/>
  <c r="J107" i="22"/>
  <c r="L107" i="22"/>
  <c r="K107" i="22"/>
  <c r="C119" i="22"/>
  <c r="C161" i="22"/>
  <c r="J87" i="24"/>
  <c r="O97" i="24"/>
  <c r="N97" i="24"/>
  <c r="J153" i="24"/>
  <c r="F163" i="24"/>
  <c r="F168" i="24"/>
  <c r="J192" i="24"/>
  <c r="J217" i="24"/>
  <c r="H40" i="25"/>
  <c r="F55" i="25"/>
  <c r="I23" i="26"/>
  <c r="K23" i="26"/>
  <c r="J23" i="26"/>
  <c r="M23" i="26"/>
  <c r="L23" i="26"/>
  <c r="M36" i="26"/>
  <c r="K36" i="26"/>
  <c r="J36" i="26"/>
  <c r="L36" i="26"/>
  <c r="I36" i="26"/>
  <c r="J10" i="21"/>
  <c r="I10" i="21"/>
  <c r="H10" i="21"/>
  <c r="T10" i="21"/>
  <c r="S10" i="21"/>
  <c r="R10" i="21"/>
  <c r="J11" i="21"/>
  <c r="I11" i="21"/>
  <c r="H11" i="21"/>
  <c r="T11" i="21"/>
  <c r="S11" i="21"/>
  <c r="R11" i="21"/>
  <c r="J12" i="21"/>
  <c r="I12" i="21"/>
  <c r="H12" i="21"/>
  <c r="T12" i="21"/>
  <c r="S12" i="21"/>
  <c r="R12" i="21"/>
  <c r="J13" i="21"/>
  <c r="I13" i="21"/>
  <c r="H13" i="21"/>
  <c r="T13" i="21"/>
  <c r="S13" i="21"/>
  <c r="R13" i="21"/>
  <c r="J14" i="21"/>
  <c r="G22" i="21"/>
  <c r="I14" i="21"/>
  <c r="H14" i="21"/>
  <c r="T14" i="21"/>
  <c r="Q22" i="21"/>
  <c r="S14" i="21"/>
  <c r="R14" i="21"/>
  <c r="J15" i="21"/>
  <c r="I15" i="21"/>
  <c r="H15" i="21"/>
  <c r="T15" i="21"/>
  <c r="S15" i="21"/>
  <c r="R15" i="21"/>
  <c r="J16" i="21"/>
  <c r="I16" i="21"/>
  <c r="H16" i="21"/>
  <c r="T16" i="21"/>
  <c r="S16" i="21"/>
  <c r="R16" i="21"/>
  <c r="J17" i="21"/>
  <c r="I17" i="21"/>
  <c r="H17" i="21"/>
  <c r="T17" i="21"/>
  <c r="S17" i="21"/>
  <c r="R17" i="21"/>
  <c r="J18" i="21"/>
  <c r="I18" i="21"/>
  <c r="H18" i="21"/>
  <c r="T18" i="21"/>
  <c r="S18" i="21"/>
  <c r="R18" i="21"/>
  <c r="J19" i="21"/>
  <c r="I19" i="21"/>
  <c r="H19" i="21"/>
  <c r="T19" i="21"/>
  <c r="S19" i="21"/>
  <c r="R19" i="21"/>
  <c r="J20" i="21"/>
  <c r="I20" i="21"/>
  <c r="H20" i="21"/>
  <c r="T20" i="21"/>
  <c r="S20" i="21"/>
  <c r="R20" i="21"/>
  <c r="J21" i="21"/>
  <c r="I21" i="21"/>
  <c r="H21" i="21"/>
  <c r="T21" i="21"/>
  <c r="S21" i="21"/>
  <c r="R21" i="21"/>
  <c r="J24" i="21"/>
  <c r="I24" i="21"/>
  <c r="H24" i="21"/>
  <c r="J25" i="21"/>
  <c r="I25" i="21"/>
  <c r="H25" i="21"/>
  <c r="J26" i="21"/>
  <c r="I26" i="21"/>
  <c r="H26" i="21"/>
  <c r="J27" i="21"/>
  <c r="I27" i="21"/>
  <c r="H27" i="21"/>
  <c r="J28" i="21"/>
  <c r="G36" i="21"/>
  <c r="I28" i="21"/>
  <c r="H28" i="21"/>
  <c r="J29" i="21"/>
  <c r="I29" i="21"/>
  <c r="H29" i="21"/>
  <c r="J30" i="21"/>
  <c r="I30" i="21"/>
  <c r="H30" i="21"/>
  <c r="J31" i="21"/>
  <c r="I31" i="21"/>
  <c r="H31" i="21"/>
  <c r="J32" i="21"/>
  <c r="I32" i="21"/>
  <c r="H32" i="21"/>
  <c r="J33" i="21"/>
  <c r="I33" i="21"/>
  <c r="H33" i="21"/>
  <c r="J34" i="21"/>
  <c r="I34" i="21"/>
  <c r="H34" i="21"/>
  <c r="J35" i="21"/>
  <c r="I35" i="21"/>
  <c r="H35" i="21"/>
  <c r="J38" i="21"/>
  <c r="I38" i="21"/>
  <c r="H38" i="21"/>
  <c r="J39" i="21"/>
  <c r="I39" i="21"/>
  <c r="H39" i="21"/>
  <c r="J40" i="21"/>
  <c r="I40" i="21"/>
  <c r="H40" i="21"/>
  <c r="J41" i="21"/>
  <c r="I41" i="21"/>
  <c r="H41" i="21"/>
  <c r="J42" i="21"/>
  <c r="G50" i="21"/>
  <c r="I42" i="21"/>
  <c r="H42" i="21"/>
  <c r="J43" i="21"/>
  <c r="I43" i="21"/>
  <c r="H43" i="21"/>
  <c r="J44" i="21"/>
  <c r="I44" i="21"/>
  <c r="H44" i="21"/>
  <c r="J45" i="21"/>
  <c r="I45" i="21"/>
  <c r="H45" i="21"/>
  <c r="J46" i="21"/>
  <c r="I46" i="21"/>
  <c r="H46" i="21"/>
  <c r="J47" i="21"/>
  <c r="I47" i="21"/>
  <c r="H47" i="21"/>
  <c r="J48" i="21"/>
  <c r="I48" i="21"/>
  <c r="H48" i="21"/>
  <c r="J49" i="21"/>
  <c r="I49" i="21"/>
  <c r="H49" i="21"/>
  <c r="J52" i="21"/>
  <c r="I52" i="21"/>
  <c r="H52" i="21"/>
  <c r="J53" i="21"/>
  <c r="I53" i="21"/>
  <c r="H53" i="21"/>
  <c r="J54" i="21"/>
  <c r="I54" i="21"/>
  <c r="H54" i="21"/>
  <c r="J55" i="21"/>
  <c r="I55" i="21"/>
  <c r="H55" i="21"/>
  <c r="J56" i="21"/>
  <c r="G64" i="21"/>
  <c r="I56" i="21"/>
  <c r="H56" i="21"/>
  <c r="J57" i="21"/>
  <c r="I57" i="21"/>
  <c r="H57" i="21"/>
  <c r="J58" i="21"/>
  <c r="I58" i="21"/>
  <c r="H58" i="21"/>
  <c r="J59" i="21"/>
  <c r="I59" i="21"/>
  <c r="H59" i="21"/>
  <c r="J60" i="21"/>
  <c r="I60" i="21"/>
  <c r="H60" i="21"/>
  <c r="J61" i="21"/>
  <c r="I61" i="21"/>
  <c r="H61" i="21"/>
  <c r="J62" i="21"/>
  <c r="I62" i="21"/>
  <c r="H62" i="21"/>
  <c r="J63" i="21"/>
  <c r="I63" i="21"/>
  <c r="H63" i="21"/>
  <c r="J66" i="21"/>
  <c r="I66" i="21"/>
  <c r="H66" i="21"/>
  <c r="J67" i="21"/>
  <c r="H67" i="21"/>
  <c r="I67" i="21"/>
  <c r="J68" i="21"/>
  <c r="I68" i="21"/>
  <c r="H68" i="21"/>
  <c r="J69" i="21"/>
  <c r="I69" i="21"/>
  <c r="H69" i="21"/>
  <c r="J70" i="21"/>
  <c r="G78" i="21"/>
  <c r="I70" i="21"/>
  <c r="H70" i="21"/>
  <c r="J71" i="21"/>
  <c r="H71" i="21"/>
  <c r="I71" i="21"/>
  <c r="J72" i="21"/>
  <c r="I72" i="21"/>
  <c r="H72" i="21"/>
  <c r="J73" i="21"/>
  <c r="H73" i="21"/>
  <c r="I73" i="21"/>
  <c r="J74" i="21"/>
  <c r="I74" i="21"/>
  <c r="H74" i="21"/>
  <c r="J75" i="21"/>
  <c r="H75" i="21"/>
  <c r="I75" i="21"/>
  <c r="J76" i="21"/>
  <c r="I76" i="21"/>
  <c r="H76" i="21"/>
  <c r="J77" i="21"/>
  <c r="I77" i="21"/>
  <c r="H77" i="21"/>
  <c r="J80" i="21"/>
  <c r="H80" i="21"/>
  <c r="I80" i="21"/>
  <c r="J81" i="21"/>
  <c r="I81" i="21"/>
  <c r="H81" i="21"/>
  <c r="J82" i="21"/>
  <c r="H82" i="21"/>
  <c r="I82" i="21"/>
  <c r="J83" i="21"/>
  <c r="I83" i="21"/>
  <c r="H83" i="21"/>
  <c r="J84" i="21"/>
  <c r="G92" i="21"/>
  <c r="H84" i="21"/>
  <c r="I84" i="21"/>
  <c r="J85" i="21"/>
  <c r="I85" i="21"/>
  <c r="H85" i="21"/>
  <c r="J86" i="21"/>
  <c r="I86" i="21"/>
  <c r="H86" i="21"/>
  <c r="J87" i="21"/>
  <c r="I87" i="21"/>
  <c r="H87" i="21"/>
  <c r="J88" i="21"/>
  <c r="H88" i="21"/>
  <c r="I88" i="21"/>
  <c r="J89" i="21"/>
  <c r="I89" i="21"/>
  <c r="H89" i="21"/>
  <c r="J90" i="21"/>
  <c r="H90" i="21"/>
  <c r="I90" i="21"/>
  <c r="J91" i="21"/>
  <c r="H91" i="21"/>
  <c r="I91" i="21"/>
  <c r="J94" i="21"/>
  <c r="I94" i="21"/>
  <c r="H94" i="21"/>
  <c r="J95" i="21"/>
  <c r="I95" i="21"/>
  <c r="H95" i="21"/>
  <c r="J96" i="21"/>
  <c r="I96" i="21"/>
  <c r="H96" i="21"/>
  <c r="J97" i="21"/>
  <c r="H97" i="21"/>
  <c r="I97" i="21"/>
  <c r="J98" i="21"/>
  <c r="G106" i="21"/>
  <c r="I98" i="21"/>
  <c r="H98" i="21"/>
  <c r="J99" i="21"/>
  <c r="H99" i="21"/>
  <c r="I99" i="21"/>
  <c r="J100" i="21"/>
  <c r="I100" i="21"/>
  <c r="H100" i="21"/>
  <c r="J101" i="21"/>
  <c r="H101" i="21"/>
  <c r="I101" i="21"/>
  <c r="J102" i="21"/>
  <c r="I102" i="21"/>
  <c r="H102" i="21"/>
  <c r="J103" i="21"/>
  <c r="I103" i="21"/>
  <c r="H103" i="21"/>
  <c r="J104" i="21"/>
  <c r="I104" i="21"/>
  <c r="H104" i="21"/>
  <c r="J105" i="21"/>
  <c r="H105" i="21"/>
  <c r="I105" i="21"/>
  <c r="J108" i="21"/>
  <c r="H108" i="21"/>
  <c r="I108" i="21"/>
  <c r="J109" i="21"/>
  <c r="I109" i="21"/>
  <c r="H109" i="21"/>
  <c r="J110" i="21"/>
  <c r="H110" i="21"/>
  <c r="I110" i="21"/>
  <c r="J111" i="21"/>
  <c r="I111" i="21"/>
  <c r="H111" i="21"/>
  <c r="J112" i="21"/>
  <c r="G120" i="21"/>
  <c r="I112" i="21"/>
  <c r="H112" i="21"/>
  <c r="J113" i="21"/>
  <c r="I113" i="21"/>
  <c r="H113" i="21"/>
  <c r="J114" i="21"/>
  <c r="H114" i="21"/>
  <c r="I114" i="21"/>
  <c r="J115" i="21"/>
  <c r="I115" i="21"/>
  <c r="H115" i="21"/>
  <c r="J116" i="21"/>
  <c r="H116" i="21"/>
  <c r="I116" i="21"/>
  <c r="J117" i="21"/>
  <c r="I117" i="21"/>
  <c r="H117" i="21"/>
  <c r="J118" i="21"/>
  <c r="H118" i="21"/>
  <c r="I118" i="21"/>
  <c r="J119" i="21"/>
  <c r="I119" i="21"/>
  <c r="H119" i="21"/>
  <c r="J122" i="21"/>
  <c r="I122" i="21"/>
  <c r="H122" i="21"/>
  <c r="J123" i="21"/>
  <c r="H123" i="21"/>
  <c r="I123" i="21"/>
  <c r="J124" i="21"/>
  <c r="I124" i="21"/>
  <c r="H124" i="21"/>
  <c r="J125" i="21"/>
  <c r="H125" i="21"/>
  <c r="I125" i="21"/>
  <c r="J126" i="21"/>
  <c r="G134" i="21"/>
  <c r="H126" i="21"/>
  <c r="I126" i="21"/>
  <c r="J127" i="21"/>
  <c r="H127" i="21"/>
  <c r="I127" i="21"/>
  <c r="J128" i="21"/>
  <c r="I128" i="21"/>
  <c r="H128" i="21"/>
  <c r="J129" i="21"/>
  <c r="I129" i="21"/>
  <c r="H129" i="21"/>
  <c r="J130" i="21"/>
  <c r="I130" i="21"/>
  <c r="H130" i="21"/>
  <c r="J131" i="21"/>
  <c r="H131" i="21"/>
  <c r="I131" i="21"/>
  <c r="J132" i="21"/>
  <c r="I132" i="21"/>
  <c r="H132" i="21"/>
  <c r="J133" i="21"/>
  <c r="H133" i="21"/>
  <c r="I133" i="21"/>
  <c r="J136" i="21"/>
  <c r="H136" i="21"/>
  <c r="I136" i="21"/>
  <c r="J137" i="21"/>
  <c r="I137" i="21"/>
  <c r="H137" i="21"/>
  <c r="J138" i="21"/>
  <c r="I138" i="21"/>
  <c r="H138" i="21"/>
  <c r="J139" i="21"/>
  <c r="I139" i="21"/>
  <c r="H139" i="21"/>
  <c r="J140" i="21"/>
  <c r="G148" i="21"/>
  <c r="H140" i="21"/>
  <c r="I140" i="21"/>
  <c r="J141" i="21"/>
  <c r="I141" i="21"/>
  <c r="H141" i="21"/>
  <c r="J142" i="21"/>
  <c r="H142" i="21"/>
  <c r="I142" i="21"/>
  <c r="J143" i="21"/>
  <c r="I143" i="21"/>
  <c r="H143" i="21"/>
  <c r="J144" i="21"/>
  <c r="H144" i="21"/>
  <c r="I144" i="21"/>
  <c r="J145" i="21"/>
  <c r="I145" i="21"/>
  <c r="H145" i="21"/>
  <c r="J146" i="21"/>
  <c r="I146" i="21"/>
  <c r="H146" i="21"/>
  <c r="J147" i="21"/>
  <c r="I147" i="21"/>
  <c r="H147" i="21"/>
  <c r="J150" i="21"/>
  <c r="I150" i="21"/>
  <c r="H150" i="21"/>
  <c r="J151" i="21"/>
  <c r="H151" i="21"/>
  <c r="I151" i="21"/>
  <c r="J152" i="21"/>
  <c r="I152" i="21"/>
  <c r="H152" i="21"/>
  <c r="J153" i="21"/>
  <c r="H153" i="21"/>
  <c r="I153" i="21"/>
  <c r="J154" i="21"/>
  <c r="G162" i="21"/>
  <c r="I154" i="21"/>
  <c r="H154" i="21"/>
  <c r="J155" i="21"/>
  <c r="I155" i="21"/>
  <c r="H155" i="21"/>
  <c r="J156" i="21"/>
  <c r="I156" i="21"/>
  <c r="H156" i="21"/>
  <c r="J157" i="21"/>
  <c r="H157" i="21"/>
  <c r="I157" i="21"/>
  <c r="J158" i="21"/>
  <c r="I158" i="21"/>
  <c r="H158" i="21"/>
  <c r="J159" i="21"/>
  <c r="H159" i="21"/>
  <c r="I159" i="21"/>
  <c r="J160" i="21"/>
  <c r="H160" i="21"/>
  <c r="I160" i="21"/>
  <c r="J161" i="21"/>
  <c r="H161" i="21"/>
  <c r="I161" i="21"/>
  <c r="N13" i="22"/>
  <c r="M13" i="22"/>
  <c r="L13" i="22"/>
  <c r="I21" i="22"/>
  <c r="K13" i="22"/>
  <c r="J13" i="22"/>
  <c r="F49" i="22"/>
  <c r="F77" i="22"/>
  <c r="F105" i="22"/>
  <c r="N129" i="22"/>
  <c r="M129" i="22"/>
  <c r="L129" i="22"/>
  <c r="J129" i="22"/>
  <c r="K129" i="22"/>
  <c r="J132" i="22"/>
  <c r="N132" i="22"/>
  <c r="M132" i="22"/>
  <c r="L132" i="22"/>
  <c r="K132" i="22"/>
  <c r="N149" i="22"/>
  <c r="M149" i="22"/>
  <c r="L149" i="22"/>
  <c r="J149" i="22"/>
  <c r="K149" i="22"/>
  <c r="H161" i="22"/>
  <c r="N11" i="24"/>
  <c r="O11" i="24"/>
  <c r="F18" i="24"/>
  <c r="L21" i="24"/>
  <c r="L34" i="24"/>
  <c r="H36" i="24"/>
  <c r="O37" i="24"/>
  <c r="N37" i="24"/>
  <c r="J55" i="24"/>
  <c r="F57" i="24"/>
  <c r="L58" i="24"/>
  <c r="H65" i="24"/>
  <c r="J83" i="24"/>
  <c r="H76" i="24"/>
  <c r="J79" i="24"/>
  <c r="F86" i="24"/>
  <c r="F102" i="24"/>
  <c r="L105" i="24"/>
  <c r="J145" i="24"/>
  <c r="F147" i="24"/>
  <c r="L148" i="24"/>
  <c r="L164" i="24"/>
  <c r="L166" i="24"/>
  <c r="H172" i="24"/>
  <c r="O194" i="24"/>
  <c r="N194" i="24"/>
  <c r="O209" i="24"/>
  <c r="N209" i="24"/>
  <c r="N232" i="24"/>
  <c r="O232" i="24"/>
  <c r="J235" i="24"/>
  <c r="J238" i="24"/>
  <c r="J262" i="24"/>
  <c r="H15" i="25"/>
  <c r="O104" i="25"/>
  <c r="N104" i="25"/>
  <c r="N42" i="25"/>
  <c r="O42" i="25"/>
  <c r="L57" i="25"/>
  <c r="F61" i="25"/>
  <c r="O76" i="25"/>
  <c r="N76" i="25"/>
  <c r="H106" i="25"/>
  <c r="E48" i="26"/>
  <c r="L29" i="27"/>
  <c r="K29" i="27"/>
  <c r="J29" i="27"/>
  <c r="I29" i="27"/>
  <c r="M29" i="27"/>
  <c r="L10" i="22"/>
  <c r="K10" i="22"/>
  <c r="J10" i="22"/>
  <c r="N10" i="22"/>
  <c r="M10" i="22"/>
  <c r="D21" i="22"/>
  <c r="Z13" i="22"/>
  <c r="Y13" i="22"/>
  <c r="X13" i="22"/>
  <c r="W21" i="22"/>
  <c r="AB13" i="22"/>
  <c r="AA13" i="22"/>
  <c r="L18" i="22"/>
  <c r="K18" i="22"/>
  <c r="J18" i="22"/>
  <c r="N18" i="22"/>
  <c r="M18" i="22"/>
  <c r="L24" i="22"/>
  <c r="K24" i="22"/>
  <c r="J24" i="22"/>
  <c r="N24" i="22"/>
  <c r="M24" i="22"/>
  <c r="L26" i="22"/>
  <c r="K26" i="22"/>
  <c r="J26" i="22"/>
  <c r="N26" i="22"/>
  <c r="M26" i="22"/>
  <c r="E35" i="22"/>
  <c r="L28" i="22"/>
  <c r="K28" i="22"/>
  <c r="J28" i="22"/>
  <c r="N28" i="22"/>
  <c r="M28" i="22"/>
  <c r="L30" i="22"/>
  <c r="K30" i="22"/>
  <c r="J30" i="22"/>
  <c r="N30" i="22"/>
  <c r="M30" i="22"/>
  <c r="L32" i="22"/>
  <c r="K32" i="22"/>
  <c r="J32" i="22"/>
  <c r="N32" i="22"/>
  <c r="M32" i="22"/>
  <c r="L34" i="22"/>
  <c r="K34" i="22"/>
  <c r="J34" i="22"/>
  <c r="N34" i="22"/>
  <c r="M34" i="22"/>
  <c r="L37" i="22"/>
  <c r="K37" i="22"/>
  <c r="J37" i="22"/>
  <c r="N37" i="22"/>
  <c r="M37" i="22"/>
  <c r="L39" i="22"/>
  <c r="K39" i="22"/>
  <c r="J39" i="22"/>
  <c r="N39" i="22"/>
  <c r="M39" i="22"/>
  <c r="L41" i="22"/>
  <c r="K41" i="22"/>
  <c r="J41" i="22"/>
  <c r="I49" i="22"/>
  <c r="N41" i="22"/>
  <c r="M41" i="22"/>
  <c r="L43" i="22"/>
  <c r="K43" i="22"/>
  <c r="J43" i="22"/>
  <c r="N43" i="22"/>
  <c r="M43" i="22"/>
  <c r="L45" i="22"/>
  <c r="K45" i="22"/>
  <c r="J45" i="22"/>
  <c r="N45" i="22"/>
  <c r="M45" i="22"/>
  <c r="L47" i="22"/>
  <c r="K47" i="22"/>
  <c r="J47" i="22"/>
  <c r="N47" i="22"/>
  <c r="M47" i="22"/>
  <c r="L52" i="22"/>
  <c r="K52" i="22"/>
  <c r="J52" i="22"/>
  <c r="N52" i="22"/>
  <c r="M52" i="22"/>
  <c r="L54" i="22"/>
  <c r="K54" i="22"/>
  <c r="J54" i="22"/>
  <c r="N54" i="22"/>
  <c r="M54" i="22"/>
  <c r="E63" i="22"/>
  <c r="L56" i="22"/>
  <c r="K56" i="22"/>
  <c r="J56" i="22"/>
  <c r="N56" i="22"/>
  <c r="M56" i="22"/>
  <c r="L58" i="22"/>
  <c r="K58" i="22"/>
  <c r="J58" i="22"/>
  <c r="N58" i="22"/>
  <c r="M58" i="22"/>
  <c r="L60" i="22"/>
  <c r="K60" i="22"/>
  <c r="J60" i="22"/>
  <c r="N60" i="22"/>
  <c r="M60" i="22"/>
  <c r="L62" i="22"/>
  <c r="K62" i="22"/>
  <c r="J62" i="22"/>
  <c r="N62" i="22"/>
  <c r="M62" i="22"/>
  <c r="L65" i="22"/>
  <c r="K65" i="22"/>
  <c r="J65" i="22"/>
  <c r="N65" i="22"/>
  <c r="M65" i="22"/>
  <c r="L67" i="22"/>
  <c r="K67" i="22"/>
  <c r="J67" i="22"/>
  <c r="N67" i="22"/>
  <c r="M67" i="22"/>
  <c r="L69" i="22"/>
  <c r="K69" i="22"/>
  <c r="J69" i="22"/>
  <c r="I77" i="22"/>
  <c r="N69" i="22"/>
  <c r="M69" i="22"/>
  <c r="L71" i="22"/>
  <c r="K71" i="22"/>
  <c r="J71" i="22"/>
  <c r="N71" i="22"/>
  <c r="M71" i="22"/>
  <c r="L73" i="22"/>
  <c r="K73" i="22"/>
  <c r="J73" i="22"/>
  <c r="N73" i="22"/>
  <c r="M73" i="22"/>
  <c r="L75" i="22"/>
  <c r="K75" i="22"/>
  <c r="J75" i="22"/>
  <c r="N75" i="22"/>
  <c r="M75" i="22"/>
  <c r="L80" i="22"/>
  <c r="K80" i="22"/>
  <c r="J80" i="22"/>
  <c r="N80" i="22"/>
  <c r="M80" i="22"/>
  <c r="L82" i="22"/>
  <c r="K82" i="22"/>
  <c r="J82" i="22"/>
  <c r="N82" i="22"/>
  <c r="M82" i="22"/>
  <c r="E91" i="22"/>
  <c r="L84" i="22"/>
  <c r="K84" i="22"/>
  <c r="J84" i="22"/>
  <c r="N84" i="22"/>
  <c r="M84" i="22"/>
  <c r="L86" i="22"/>
  <c r="K86" i="22"/>
  <c r="J86" i="22"/>
  <c r="N86" i="22"/>
  <c r="M86" i="22"/>
  <c r="L88" i="22"/>
  <c r="K88" i="22"/>
  <c r="J88" i="22"/>
  <c r="N88" i="22"/>
  <c r="M88" i="22"/>
  <c r="L90" i="22"/>
  <c r="K90" i="22"/>
  <c r="J90" i="22"/>
  <c r="N90" i="22"/>
  <c r="M90" i="22"/>
  <c r="L93" i="22"/>
  <c r="K93" i="22"/>
  <c r="J93" i="22"/>
  <c r="N93" i="22"/>
  <c r="M93" i="22"/>
  <c r="L95" i="22"/>
  <c r="K95" i="22"/>
  <c r="J95" i="22"/>
  <c r="N95" i="22"/>
  <c r="M95" i="22"/>
  <c r="L97" i="22"/>
  <c r="K97" i="22"/>
  <c r="J97" i="22"/>
  <c r="I105" i="22"/>
  <c r="N97" i="22"/>
  <c r="M97" i="22"/>
  <c r="L99" i="22"/>
  <c r="K99" i="22"/>
  <c r="J99" i="22"/>
  <c r="N99" i="22"/>
  <c r="M99" i="22"/>
  <c r="L101" i="22"/>
  <c r="K101" i="22"/>
  <c r="J101" i="22"/>
  <c r="N101" i="22"/>
  <c r="M101" i="22"/>
  <c r="L103" i="22"/>
  <c r="K103" i="22"/>
  <c r="J103" i="22"/>
  <c r="N103" i="22"/>
  <c r="M103" i="22"/>
  <c r="L108" i="22"/>
  <c r="K108" i="22"/>
  <c r="J108" i="22"/>
  <c r="N108" i="22"/>
  <c r="M108" i="22"/>
  <c r="L110" i="22"/>
  <c r="K110" i="22"/>
  <c r="J110" i="22"/>
  <c r="N110" i="22"/>
  <c r="M110" i="22"/>
  <c r="E119" i="22"/>
  <c r="L112" i="22"/>
  <c r="K112" i="22"/>
  <c r="J112" i="22"/>
  <c r="N112" i="22"/>
  <c r="M112" i="22"/>
  <c r="L114" i="22"/>
  <c r="K114" i="22"/>
  <c r="J114" i="22"/>
  <c r="N114" i="22"/>
  <c r="M114" i="22"/>
  <c r="L116" i="22"/>
  <c r="K116" i="22"/>
  <c r="J116" i="22"/>
  <c r="N116" i="22"/>
  <c r="M116" i="22"/>
  <c r="L118" i="22"/>
  <c r="K118" i="22"/>
  <c r="J118" i="22"/>
  <c r="N118" i="22"/>
  <c r="M118" i="22"/>
  <c r="L121" i="22"/>
  <c r="K121" i="22"/>
  <c r="J121" i="22"/>
  <c r="N121" i="22"/>
  <c r="M121" i="22"/>
  <c r="E133" i="22"/>
  <c r="N127" i="22"/>
  <c r="L127" i="22"/>
  <c r="K127" i="22"/>
  <c r="J127" i="22"/>
  <c r="M127" i="22"/>
  <c r="J130" i="22"/>
  <c r="M130" i="22"/>
  <c r="L130" i="22"/>
  <c r="K130" i="22"/>
  <c r="N130" i="22"/>
  <c r="E147" i="22"/>
  <c r="N144" i="22"/>
  <c r="L144" i="22"/>
  <c r="K144" i="22"/>
  <c r="J144" i="22"/>
  <c r="M144" i="22"/>
  <c r="L15" i="24"/>
  <c r="H17" i="24"/>
  <c r="O18" i="24"/>
  <c r="N18" i="24"/>
  <c r="J33" i="24"/>
  <c r="F40" i="24"/>
  <c r="H43" i="24"/>
  <c r="H54" i="24"/>
  <c r="N57" i="24"/>
  <c r="O57" i="24"/>
  <c r="F64" i="24"/>
  <c r="F75" i="24"/>
  <c r="O86" i="24"/>
  <c r="N86" i="24"/>
  <c r="F106" i="24"/>
  <c r="L99" i="24"/>
  <c r="H101" i="24"/>
  <c r="O102" i="24"/>
  <c r="N102" i="24"/>
  <c r="J109" i="24"/>
  <c r="O187" i="24"/>
  <c r="N187" i="24"/>
  <c r="N210" i="24"/>
  <c r="O210" i="24"/>
  <c r="J213" i="24"/>
  <c r="F258" i="24"/>
  <c r="N256" i="24"/>
  <c r="O256" i="24"/>
  <c r="L266" i="24"/>
  <c r="L9" i="25"/>
  <c r="J19" i="25"/>
  <c r="F34" i="25"/>
  <c r="L37" i="25"/>
  <c r="H78" i="25"/>
  <c r="E62" i="26"/>
  <c r="M158" i="26"/>
  <c r="L158" i="26"/>
  <c r="K158" i="26"/>
  <c r="J158" i="26"/>
  <c r="I158" i="26"/>
  <c r="C22" i="21"/>
  <c r="C36" i="21"/>
  <c r="C50" i="21"/>
  <c r="C64" i="21"/>
  <c r="C78" i="21"/>
  <c r="C92" i="21"/>
  <c r="C106" i="21"/>
  <c r="C120" i="21"/>
  <c r="C134" i="21"/>
  <c r="C148" i="21"/>
  <c r="C162" i="21"/>
  <c r="K9" i="22"/>
  <c r="J9" i="22"/>
  <c r="M9" i="22"/>
  <c r="L9" i="22"/>
  <c r="N9" i="22"/>
  <c r="E21" i="22"/>
  <c r="K17" i="22"/>
  <c r="J17" i="22"/>
  <c r="M17" i="22"/>
  <c r="N17" i="22"/>
  <c r="L17" i="22"/>
  <c r="F35" i="22"/>
  <c r="F63" i="22"/>
  <c r="F91" i="22"/>
  <c r="F119" i="22"/>
  <c r="J124" i="22"/>
  <c r="L124" i="22"/>
  <c r="K124" i="22"/>
  <c r="N124" i="22"/>
  <c r="M124" i="22"/>
  <c r="G133" i="22"/>
  <c r="N138" i="22"/>
  <c r="K138" i="22"/>
  <c r="J138" i="22"/>
  <c r="M138" i="22"/>
  <c r="L138" i="22"/>
  <c r="F147" i="22"/>
  <c r="J141" i="22"/>
  <c r="L141" i="22"/>
  <c r="K141" i="22"/>
  <c r="N141" i="22"/>
  <c r="M141" i="22"/>
  <c r="H9" i="24"/>
  <c r="O10" i="24"/>
  <c r="N10" i="24"/>
  <c r="J17" i="24"/>
  <c r="F19" i="24"/>
  <c r="L20" i="24"/>
  <c r="F32" i="24"/>
  <c r="H35" i="24"/>
  <c r="N38" i="24"/>
  <c r="O38" i="24"/>
  <c r="L62" i="24"/>
  <c r="F56" i="24"/>
  <c r="L59" i="24"/>
  <c r="O78" i="24"/>
  <c r="N78" i="24"/>
  <c r="J80" i="24"/>
  <c r="J101" i="24"/>
  <c r="F103" i="24"/>
  <c r="L104" i="24"/>
  <c r="F146" i="24"/>
  <c r="L149" i="24"/>
  <c r="N165" i="24"/>
  <c r="O165" i="24"/>
  <c r="J169" i="24"/>
  <c r="H173" i="24"/>
  <c r="L185" i="24"/>
  <c r="O190" i="24"/>
  <c r="N190" i="24"/>
  <c r="O195" i="24"/>
  <c r="N195" i="24"/>
  <c r="O213" i="24"/>
  <c r="N213" i="24"/>
  <c r="J216" i="24"/>
  <c r="N218" i="24"/>
  <c r="O218" i="24"/>
  <c r="J260" i="24"/>
  <c r="H13" i="25"/>
  <c r="O16" i="25"/>
  <c r="N16" i="25"/>
  <c r="J31" i="25"/>
  <c r="H41" i="25"/>
  <c r="L59" i="25"/>
  <c r="H79" i="25"/>
  <c r="N99" i="25"/>
  <c r="O99" i="25"/>
  <c r="J104" i="25"/>
  <c r="M10" i="26"/>
  <c r="K10" i="26"/>
  <c r="J10" i="26"/>
  <c r="I10" i="26"/>
  <c r="L10" i="26"/>
  <c r="I31" i="26"/>
  <c r="K31" i="26"/>
  <c r="J31" i="26"/>
  <c r="M31" i="26"/>
  <c r="L31" i="26"/>
  <c r="L65" i="26"/>
  <c r="J65" i="26"/>
  <c r="I65" i="26"/>
  <c r="M65" i="26"/>
  <c r="K65" i="26"/>
  <c r="D22" i="21"/>
  <c r="N22" i="21"/>
  <c r="D36" i="21"/>
  <c r="D50" i="21"/>
  <c r="D64" i="21"/>
  <c r="D78" i="21"/>
  <c r="D92" i="21"/>
  <c r="D106" i="21"/>
  <c r="D120" i="21"/>
  <c r="D134" i="21"/>
  <c r="D148" i="21"/>
  <c r="D162" i="21"/>
  <c r="F21" i="22"/>
  <c r="J16" i="22"/>
  <c r="L16" i="22"/>
  <c r="N16" i="22"/>
  <c r="K16" i="22"/>
  <c r="M16" i="22"/>
  <c r="G35" i="22"/>
  <c r="C49" i="22"/>
  <c r="G63" i="22"/>
  <c r="C77" i="22"/>
  <c r="G91" i="22"/>
  <c r="C105" i="22"/>
  <c r="G119" i="22"/>
  <c r="H133" i="22"/>
  <c r="N131" i="22"/>
  <c r="J131" i="22"/>
  <c r="L131" i="22"/>
  <c r="M131" i="22"/>
  <c r="K131" i="22"/>
  <c r="J135" i="22"/>
  <c r="K135" i="22"/>
  <c r="M135" i="22"/>
  <c r="N135" i="22"/>
  <c r="L135" i="22"/>
  <c r="G147" i="22"/>
  <c r="N151" i="22"/>
  <c r="M151" i="22"/>
  <c r="L151" i="22"/>
  <c r="J151" i="22"/>
  <c r="K151" i="22"/>
  <c r="J9" i="24"/>
  <c r="L12" i="24"/>
  <c r="H19" i="24"/>
  <c r="F41" i="24"/>
  <c r="F37" i="24"/>
  <c r="L40" i="24"/>
  <c r="H82" i="24"/>
  <c r="O83" i="24"/>
  <c r="N83" i="24"/>
  <c r="H103" i="24"/>
  <c r="J106" i="24"/>
  <c r="F165" i="24"/>
  <c r="L188" i="24"/>
  <c r="O216" i="24"/>
  <c r="N216" i="24"/>
  <c r="O231" i="24"/>
  <c r="N231" i="24"/>
  <c r="N240" i="24"/>
  <c r="O240" i="24"/>
  <c r="O257" i="24"/>
  <c r="N257" i="24"/>
  <c r="F264" i="24"/>
  <c r="L267" i="24"/>
  <c r="L10" i="25"/>
  <c r="J20" i="25"/>
  <c r="F35" i="25"/>
  <c r="L38" i="25"/>
  <c r="J53" i="25"/>
  <c r="H63" i="25"/>
  <c r="O100" i="25"/>
  <c r="N100" i="25"/>
  <c r="M27" i="26"/>
  <c r="K27" i="26"/>
  <c r="J27" i="26"/>
  <c r="L27" i="26"/>
  <c r="I27" i="26"/>
  <c r="E78" i="21"/>
  <c r="E92" i="21"/>
  <c r="E106" i="21"/>
  <c r="E120" i="21"/>
  <c r="E134" i="21"/>
  <c r="E148" i="21"/>
  <c r="E162" i="21"/>
  <c r="AB10" i="22"/>
  <c r="Y10" i="22"/>
  <c r="AA10" i="22"/>
  <c r="X10" i="22"/>
  <c r="Z10" i="22"/>
  <c r="G21" i="22"/>
  <c r="R21" i="22"/>
  <c r="N15" i="22"/>
  <c r="K15" i="22"/>
  <c r="L15" i="22"/>
  <c r="J15" i="22"/>
  <c r="M15" i="22"/>
  <c r="AB18" i="22"/>
  <c r="Y18" i="22"/>
  <c r="AA18" i="22"/>
  <c r="Z18" i="22"/>
  <c r="X18" i="22"/>
  <c r="H35" i="22"/>
  <c r="D49" i="22"/>
  <c r="H63" i="22"/>
  <c r="D77" i="22"/>
  <c r="H91" i="22"/>
  <c r="D105" i="22"/>
  <c r="H119" i="22"/>
  <c r="N125" i="22"/>
  <c r="K125" i="22"/>
  <c r="M125" i="22"/>
  <c r="I133" i="22"/>
  <c r="J125" i="22"/>
  <c r="L125" i="22"/>
  <c r="J128" i="22"/>
  <c r="L128" i="22"/>
  <c r="M128" i="22"/>
  <c r="K128" i="22"/>
  <c r="N128" i="22"/>
  <c r="H147" i="22"/>
  <c r="N142" i="22"/>
  <c r="K142" i="22"/>
  <c r="J142" i="22"/>
  <c r="L142" i="22"/>
  <c r="M142" i="22"/>
  <c r="J145" i="22"/>
  <c r="L145" i="22"/>
  <c r="N145" i="22"/>
  <c r="K145" i="22"/>
  <c r="M145" i="22"/>
  <c r="H11" i="24"/>
  <c r="J14" i="24"/>
  <c r="F21" i="24"/>
  <c r="L32" i="24"/>
  <c r="O40" i="24"/>
  <c r="N40" i="24"/>
  <c r="J42" i="24"/>
  <c r="J53" i="24"/>
  <c r="L61" i="24"/>
  <c r="H63" i="24"/>
  <c r="O64" i="24"/>
  <c r="N64" i="24"/>
  <c r="F79" i="24"/>
  <c r="O75" i="24"/>
  <c r="N75" i="24"/>
  <c r="J82" i="24"/>
  <c r="F84" i="24"/>
  <c r="J98" i="24"/>
  <c r="F105" i="24"/>
  <c r="H108" i="24"/>
  <c r="O141" i="24"/>
  <c r="N141" i="24"/>
  <c r="J143" i="24"/>
  <c r="L151" i="24"/>
  <c r="H153" i="24"/>
  <c r="H164" i="24"/>
  <c r="L171" i="24"/>
  <c r="N188" i="24"/>
  <c r="O188" i="24"/>
  <c r="J191" i="24"/>
  <c r="J214" i="24"/>
  <c r="L219" i="24"/>
  <c r="L229" i="24"/>
  <c r="O234" i="24"/>
  <c r="N234" i="24"/>
  <c r="J261" i="24"/>
  <c r="H14" i="25"/>
  <c r="N17" i="25"/>
  <c r="O17" i="25"/>
  <c r="J32" i="25"/>
  <c r="H42" i="25"/>
  <c r="N53" i="25"/>
  <c r="O53" i="25"/>
  <c r="F57" i="25"/>
  <c r="L63" i="25"/>
  <c r="F76" i="25"/>
  <c r="O84" i="25"/>
  <c r="N84" i="25"/>
  <c r="H101" i="25"/>
  <c r="L109" i="25"/>
  <c r="L39" i="26"/>
  <c r="J39" i="26"/>
  <c r="I39" i="26"/>
  <c r="M39" i="26"/>
  <c r="K39" i="26"/>
  <c r="M26" i="27"/>
  <c r="L26" i="27"/>
  <c r="K26" i="27"/>
  <c r="J26" i="27"/>
  <c r="H34" i="27"/>
  <c r="I26" i="27"/>
  <c r="N155" i="22"/>
  <c r="M155" i="22"/>
  <c r="L155" i="22"/>
  <c r="K155" i="22"/>
  <c r="J155" i="22"/>
  <c r="N157" i="22"/>
  <c r="M157" i="22"/>
  <c r="L157" i="22"/>
  <c r="J157" i="22"/>
  <c r="K157" i="22"/>
  <c r="N159" i="22"/>
  <c r="M159" i="22"/>
  <c r="L159" i="22"/>
  <c r="K159" i="22"/>
  <c r="J159" i="22"/>
  <c r="L10" i="24"/>
  <c r="J12" i="24"/>
  <c r="H14" i="24"/>
  <c r="N16" i="24"/>
  <c r="O16" i="24"/>
  <c r="L18" i="24"/>
  <c r="J20" i="24"/>
  <c r="J31" i="24"/>
  <c r="H33" i="24"/>
  <c r="N35" i="24"/>
  <c r="O35" i="24"/>
  <c r="L37" i="24"/>
  <c r="J39" i="24"/>
  <c r="H41" i="24"/>
  <c r="F54" i="24"/>
  <c r="F62" i="24"/>
  <c r="J77" i="24"/>
  <c r="H79" i="24"/>
  <c r="H98" i="24"/>
  <c r="O100" i="24"/>
  <c r="N100" i="24"/>
  <c r="L102" i="24"/>
  <c r="J104" i="24"/>
  <c r="H106" i="24"/>
  <c r="N108" i="24"/>
  <c r="O108" i="24"/>
  <c r="N186" i="24"/>
  <c r="O186" i="24"/>
  <c r="L189" i="24"/>
  <c r="L190" i="24"/>
  <c r="L192" i="24"/>
  <c r="L193" i="24"/>
  <c r="L196" i="24"/>
  <c r="O208" i="24"/>
  <c r="N208" i="24"/>
  <c r="L211" i="24"/>
  <c r="L212" i="24"/>
  <c r="L214" i="24"/>
  <c r="L215" i="24"/>
  <c r="L218" i="24"/>
  <c r="O230" i="24"/>
  <c r="N230" i="24"/>
  <c r="L233" i="24"/>
  <c r="L234" i="24"/>
  <c r="L240" i="24"/>
  <c r="J256" i="24"/>
  <c r="L262" i="24"/>
  <c r="H266" i="24"/>
  <c r="H9" i="25"/>
  <c r="O11" i="25"/>
  <c r="N11" i="25"/>
  <c r="J15" i="25"/>
  <c r="F19" i="25"/>
  <c r="L21" i="25"/>
  <c r="L106" i="25"/>
  <c r="L32" i="25"/>
  <c r="H36" i="25"/>
  <c r="O38" i="25"/>
  <c r="N38" i="25"/>
  <c r="J42" i="25"/>
  <c r="O54" i="25"/>
  <c r="N54" i="25"/>
  <c r="J58" i="25"/>
  <c r="F62" i="25"/>
  <c r="L64" i="25"/>
  <c r="F81" i="25"/>
  <c r="J84" i="25"/>
  <c r="J99" i="25"/>
  <c r="L102" i="25"/>
  <c r="H109" i="25"/>
  <c r="I14" i="26"/>
  <c r="K14" i="26"/>
  <c r="J14" i="26"/>
  <c r="M14" i="26"/>
  <c r="L14" i="26"/>
  <c r="M18" i="26"/>
  <c r="K18" i="26"/>
  <c r="J18" i="26"/>
  <c r="I18" i="26"/>
  <c r="L18" i="26"/>
  <c r="L47" i="26"/>
  <c r="J47" i="26"/>
  <c r="I47" i="26"/>
  <c r="M47" i="26"/>
  <c r="K47" i="26"/>
  <c r="F62" i="26"/>
  <c r="C90" i="26"/>
  <c r="M124" i="26"/>
  <c r="L124" i="26"/>
  <c r="K124" i="26"/>
  <c r="J124" i="26"/>
  <c r="I124" i="26"/>
  <c r="H132" i="26"/>
  <c r="L64" i="27"/>
  <c r="K64" i="27"/>
  <c r="J64" i="27"/>
  <c r="I64" i="27"/>
  <c r="M64" i="27"/>
  <c r="D161" i="22"/>
  <c r="L9" i="24"/>
  <c r="J11" i="24"/>
  <c r="H13" i="24"/>
  <c r="O15" i="24"/>
  <c r="N15" i="24"/>
  <c r="L17" i="24"/>
  <c r="J19" i="24"/>
  <c r="H21" i="24"/>
  <c r="H32" i="24"/>
  <c r="O34" i="24"/>
  <c r="N34" i="24"/>
  <c r="L36" i="24"/>
  <c r="J38" i="24"/>
  <c r="H40" i="24"/>
  <c r="O42" i="24"/>
  <c r="N42" i="24"/>
  <c r="F53" i="24"/>
  <c r="F61" i="24"/>
  <c r="H78" i="24"/>
  <c r="H86" i="24"/>
  <c r="H97" i="24"/>
  <c r="O99" i="24"/>
  <c r="N99" i="24"/>
  <c r="L101" i="24"/>
  <c r="J103" i="24"/>
  <c r="H105" i="24"/>
  <c r="O107" i="24"/>
  <c r="N107" i="24"/>
  <c r="L109" i="24"/>
  <c r="H237" i="24"/>
  <c r="O239" i="24"/>
  <c r="N239" i="24"/>
  <c r="L260" i="24"/>
  <c r="H264" i="24"/>
  <c r="N266" i="24"/>
  <c r="O266" i="24"/>
  <c r="N9" i="25"/>
  <c r="O9" i="25"/>
  <c r="J13" i="25"/>
  <c r="F17" i="25"/>
  <c r="L19" i="25"/>
  <c r="H34" i="25"/>
  <c r="N36" i="25"/>
  <c r="O36" i="25"/>
  <c r="J40" i="25"/>
  <c r="H55" i="25"/>
  <c r="O57" i="25"/>
  <c r="N57" i="25"/>
  <c r="J61" i="25"/>
  <c r="F65" i="25"/>
  <c r="L78" i="25"/>
  <c r="F80" i="25"/>
  <c r="O81" i="25"/>
  <c r="N81" i="25"/>
  <c r="H98" i="25"/>
  <c r="L101" i="25"/>
  <c r="F108" i="25"/>
  <c r="C34" i="26"/>
  <c r="I40" i="26"/>
  <c r="K40" i="26"/>
  <c r="J40" i="26"/>
  <c r="M40" i="26"/>
  <c r="H48" i="26"/>
  <c r="L40" i="26"/>
  <c r="M44" i="26"/>
  <c r="K44" i="26"/>
  <c r="J44" i="26"/>
  <c r="L44" i="26"/>
  <c r="I44" i="26"/>
  <c r="M89" i="26"/>
  <c r="L89" i="26"/>
  <c r="K89" i="26"/>
  <c r="J89" i="26"/>
  <c r="I89" i="26"/>
  <c r="L136" i="26"/>
  <c r="K136" i="26"/>
  <c r="J136" i="26"/>
  <c r="I136" i="26"/>
  <c r="M136" i="26"/>
  <c r="M95" i="27"/>
  <c r="L95" i="27"/>
  <c r="K95" i="27"/>
  <c r="J95" i="27"/>
  <c r="I95" i="27"/>
  <c r="L47" i="28"/>
  <c r="K47" i="28"/>
  <c r="J47" i="28"/>
  <c r="I47" i="28"/>
  <c r="M47" i="28"/>
  <c r="K150" i="22"/>
  <c r="J150" i="22"/>
  <c r="L150" i="22"/>
  <c r="N150" i="22"/>
  <c r="M150" i="22"/>
  <c r="K152" i="22"/>
  <c r="J152" i="22"/>
  <c r="N152" i="22"/>
  <c r="M152" i="22"/>
  <c r="L152" i="22"/>
  <c r="E161" i="22"/>
  <c r="K154" i="22"/>
  <c r="J154" i="22"/>
  <c r="L154" i="22"/>
  <c r="N154" i="22"/>
  <c r="M154" i="22"/>
  <c r="K156" i="22"/>
  <c r="J156" i="22"/>
  <c r="M156" i="22"/>
  <c r="N156" i="22"/>
  <c r="L156" i="22"/>
  <c r="K158" i="22"/>
  <c r="J158" i="22"/>
  <c r="M158" i="22"/>
  <c r="N158" i="22"/>
  <c r="L158" i="22"/>
  <c r="K160" i="22"/>
  <c r="J160" i="22"/>
  <c r="M160" i="22"/>
  <c r="N160" i="22"/>
  <c r="L160" i="22"/>
  <c r="H10" i="24"/>
  <c r="O12" i="24"/>
  <c r="N12" i="24"/>
  <c r="L14" i="24"/>
  <c r="J16" i="24"/>
  <c r="H18" i="24"/>
  <c r="O20" i="24"/>
  <c r="N20" i="24"/>
  <c r="O31" i="24"/>
  <c r="N31" i="24"/>
  <c r="L33" i="24"/>
  <c r="J35" i="24"/>
  <c r="H37" i="24"/>
  <c r="O39" i="24"/>
  <c r="N39" i="24"/>
  <c r="L41" i="24"/>
  <c r="J43" i="24"/>
  <c r="F58" i="24"/>
  <c r="H75" i="24"/>
  <c r="H83" i="24"/>
  <c r="L98" i="24"/>
  <c r="J100" i="24"/>
  <c r="H102" i="24"/>
  <c r="O104" i="24"/>
  <c r="N104" i="24"/>
  <c r="L106" i="24"/>
  <c r="J108" i="24"/>
  <c r="H236" i="24"/>
  <c r="N238" i="24"/>
  <c r="O238" i="24"/>
  <c r="H258" i="24"/>
  <c r="O260" i="24"/>
  <c r="N260" i="24"/>
  <c r="J264" i="24"/>
  <c r="F11" i="25"/>
  <c r="L13" i="25"/>
  <c r="H17" i="25"/>
  <c r="O19" i="25"/>
  <c r="N19" i="25"/>
  <c r="J34" i="25"/>
  <c r="F38" i="25"/>
  <c r="L40" i="25"/>
  <c r="F54" i="25"/>
  <c r="L56" i="25"/>
  <c r="H60" i="25"/>
  <c r="O62" i="25"/>
  <c r="N62" i="25"/>
  <c r="J80" i="25"/>
  <c r="L83" i="25"/>
  <c r="F100" i="25"/>
  <c r="J103" i="25"/>
  <c r="L13" i="26"/>
  <c r="J13" i="26"/>
  <c r="I13" i="26"/>
  <c r="M13" i="26"/>
  <c r="K13" i="26"/>
  <c r="D34" i="26"/>
  <c r="M53" i="26"/>
  <c r="K53" i="26"/>
  <c r="J53" i="26"/>
  <c r="L53" i="26"/>
  <c r="I53" i="26"/>
  <c r="L84" i="26"/>
  <c r="K84" i="26"/>
  <c r="J84" i="26"/>
  <c r="I84" i="26"/>
  <c r="M84" i="26"/>
  <c r="F104" i="26"/>
  <c r="H164" i="30"/>
  <c r="F133" i="22"/>
  <c r="F161" i="22"/>
  <c r="N9" i="24"/>
  <c r="O9" i="24"/>
  <c r="L11" i="24"/>
  <c r="J13" i="24"/>
  <c r="H15" i="24"/>
  <c r="N17" i="24"/>
  <c r="O17" i="24"/>
  <c r="L19" i="24"/>
  <c r="J21" i="24"/>
  <c r="J32" i="24"/>
  <c r="H34" i="24"/>
  <c r="N36" i="24"/>
  <c r="O36" i="24"/>
  <c r="L38" i="24"/>
  <c r="J40" i="24"/>
  <c r="H42" i="24"/>
  <c r="J97" i="24"/>
  <c r="H99" i="24"/>
  <c r="N101" i="24"/>
  <c r="O101" i="24"/>
  <c r="L103" i="24"/>
  <c r="J105" i="24"/>
  <c r="H107" i="24"/>
  <c r="H185" i="24"/>
  <c r="H186" i="24"/>
  <c r="H188" i="24"/>
  <c r="H189" i="24"/>
  <c r="H192" i="24"/>
  <c r="H207" i="24"/>
  <c r="H208" i="24"/>
  <c r="H210" i="24"/>
  <c r="H211" i="24"/>
  <c r="H214" i="24"/>
  <c r="H229" i="24"/>
  <c r="H230" i="24"/>
  <c r="H232" i="24"/>
  <c r="H233" i="24"/>
  <c r="J236" i="24"/>
  <c r="L259" i="24"/>
  <c r="H263" i="24"/>
  <c r="O265" i="24"/>
  <c r="N265" i="24"/>
  <c r="J12" i="25"/>
  <c r="F16" i="25"/>
  <c r="L18" i="25"/>
  <c r="H33" i="25"/>
  <c r="O35" i="25"/>
  <c r="N35" i="25"/>
  <c r="J39" i="25"/>
  <c r="F43" i="25"/>
  <c r="F53" i="25"/>
  <c r="L55" i="25"/>
  <c r="H59" i="25"/>
  <c r="N61" i="25"/>
  <c r="O61" i="25"/>
  <c r="J65" i="25"/>
  <c r="L75" i="25"/>
  <c r="H82" i="25"/>
  <c r="J85" i="25"/>
  <c r="O103" i="25"/>
  <c r="N103" i="25"/>
  <c r="H105" i="25"/>
  <c r="L22" i="26"/>
  <c r="J22" i="26"/>
  <c r="I22" i="26"/>
  <c r="M22" i="26"/>
  <c r="K22" i="26"/>
  <c r="G34" i="26"/>
  <c r="I57" i="26"/>
  <c r="K57" i="26"/>
  <c r="J57" i="26"/>
  <c r="L57" i="26"/>
  <c r="M57" i="26"/>
  <c r="M61" i="26"/>
  <c r="K61" i="26"/>
  <c r="J61" i="26"/>
  <c r="I61" i="26"/>
  <c r="L61" i="26"/>
  <c r="G104" i="26"/>
  <c r="C160" i="26"/>
  <c r="M60" i="27"/>
  <c r="L60" i="27"/>
  <c r="K60" i="27"/>
  <c r="J60" i="27"/>
  <c r="I60" i="27"/>
  <c r="L154" i="28"/>
  <c r="K154" i="28"/>
  <c r="J154" i="28"/>
  <c r="M154" i="28"/>
  <c r="I154" i="28"/>
  <c r="G161" i="22"/>
  <c r="J10" i="24"/>
  <c r="H12" i="24"/>
  <c r="O14" i="24"/>
  <c r="N14" i="24"/>
  <c r="L16" i="24"/>
  <c r="J18" i="24"/>
  <c r="H20" i="24"/>
  <c r="H31" i="24"/>
  <c r="O33" i="24"/>
  <c r="N33" i="24"/>
  <c r="L35" i="24"/>
  <c r="J37" i="24"/>
  <c r="H39" i="24"/>
  <c r="O41" i="24"/>
  <c r="N41" i="24"/>
  <c r="L43" i="24"/>
  <c r="F60" i="24"/>
  <c r="H77" i="24"/>
  <c r="H85" i="24"/>
  <c r="F87" i="24"/>
  <c r="O98" i="24"/>
  <c r="N98" i="24"/>
  <c r="L100" i="24"/>
  <c r="J102" i="24"/>
  <c r="H104" i="24"/>
  <c r="O106" i="24"/>
  <c r="N106" i="24"/>
  <c r="L108" i="24"/>
  <c r="J186" i="24"/>
  <c r="J187" i="24"/>
  <c r="J190" i="24"/>
  <c r="H193" i="24"/>
  <c r="H194" i="24"/>
  <c r="H196" i="24"/>
  <c r="H197" i="24"/>
  <c r="J208" i="24"/>
  <c r="J209" i="24"/>
  <c r="J212" i="24"/>
  <c r="H215" i="24"/>
  <c r="H216" i="24"/>
  <c r="H218" i="24"/>
  <c r="H219" i="24"/>
  <c r="J230" i="24"/>
  <c r="J231" i="24"/>
  <c r="J234" i="24"/>
  <c r="L236" i="24"/>
  <c r="H240" i="24"/>
  <c r="F256" i="24"/>
  <c r="L258" i="24"/>
  <c r="H262" i="24"/>
  <c r="N264" i="24"/>
  <c r="O264" i="24"/>
  <c r="J11" i="25"/>
  <c r="F15" i="25"/>
  <c r="L17" i="25"/>
  <c r="H21" i="25"/>
  <c r="H32" i="25"/>
  <c r="N34" i="25"/>
  <c r="O34" i="25"/>
  <c r="J38" i="25"/>
  <c r="F42" i="25"/>
  <c r="H53" i="25"/>
  <c r="N55" i="25"/>
  <c r="O55" i="25"/>
  <c r="J59" i="25"/>
  <c r="F63" i="25"/>
  <c r="L65" i="25"/>
  <c r="J77" i="25"/>
  <c r="N80" i="25"/>
  <c r="O80" i="25"/>
  <c r="F84" i="25"/>
  <c r="H87" i="25"/>
  <c r="H97" i="25"/>
  <c r="L105" i="25"/>
  <c r="F107" i="25"/>
  <c r="O108" i="25"/>
  <c r="N108" i="25"/>
  <c r="C20" i="26"/>
  <c r="L30" i="26"/>
  <c r="J30" i="26"/>
  <c r="I30" i="26"/>
  <c r="M30" i="26"/>
  <c r="K30" i="26"/>
  <c r="I66" i="26"/>
  <c r="K66" i="26"/>
  <c r="J66" i="26"/>
  <c r="M66" i="26"/>
  <c r="L66" i="26"/>
  <c r="M92" i="26"/>
  <c r="L92" i="26"/>
  <c r="I92" i="26"/>
  <c r="K92" i="26"/>
  <c r="J92" i="26"/>
  <c r="L98" i="27"/>
  <c r="K98" i="27"/>
  <c r="J98" i="27"/>
  <c r="I98" i="27"/>
  <c r="M98" i="27"/>
  <c r="I33" i="28"/>
  <c r="M33" i="28"/>
  <c r="L33" i="28"/>
  <c r="K33" i="28"/>
  <c r="J33" i="28"/>
  <c r="J78" i="25"/>
  <c r="H80" i="25"/>
  <c r="F82" i="25"/>
  <c r="J86" i="25"/>
  <c r="J97" i="25"/>
  <c r="H99" i="25"/>
  <c r="F101" i="25"/>
  <c r="J105" i="25"/>
  <c r="H107" i="25"/>
  <c r="F109" i="25"/>
  <c r="M12" i="26"/>
  <c r="L12" i="26"/>
  <c r="I12" i="26"/>
  <c r="H20" i="26"/>
  <c r="J12" i="26"/>
  <c r="K12" i="26"/>
  <c r="M29" i="26"/>
  <c r="L29" i="26"/>
  <c r="I29" i="26"/>
  <c r="K29" i="26"/>
  <c r="J29" i="26"/>
  <c r="M38" i="26"/>
  <c r="L38" i="26"/>
  <c r="I38" i="26"/>
  <c r="K38" i="26"/>
  <c r="J38" i="26"/>
  <c r="M46" i="26"/>
  <c r="L46" i="26"/>
  <c r="I46" i="26"/>
  <c r="K46" i="26"/>
  <c r="J46" i="26"/>
  <c r="C62" i="26"/>
  <c r="M55" i="26"/>
  <c r="L55" i="26"/>
  <c r="I55" i="26"/>
  <c r="K55" i="26"/>
  <c r="J55" i="26"/>
  <c r="M64" i="26"/>
  <c r="L64" i="26"/>
  <c r="I64" i="26"/>
  <c r="J64" i="26"/>
  <c r="K64" i="26"/>
  <c r="K67" i="26"/>
  <c r="J67" i="26"/>
  <c r="I67" i="26"/>
  <c r="M67" i="26"/>
  <c r="L67" i="26"/>
  <c r="M72" i="26"/>
  <c r="L72" i="26"/>
  <c r="K72" i="26"/>
  <c r="J72" i="26"/>
  <c r="I72" i="26"/>
  <c r="M74" i="26"/>
  <c r="L74" i="26"/>
  <c r="I74" i="26"/>
  <c r="J74" i="26"/>
  <c r="K74" i="26"/>
  <c r="L110" i="26"/>
  <c r="K110" i="26"/>
  <c r="J110" i="26"/>
  <c r="I110" i="26"/>
  <c r="M110" i="26"/>
  <c r="H118" i="26"/>
  <c r="L144" i="26"/>
  <c r="K144" i="26"/>
  <c r="J144" i="26"/>
  <c r="I144" i="26"/>
  <c r="M144" i="26"/>
  <c r="M69" i="27"/>
  <c r="L69" i="27"/>
  <c r="K69" i="27"/>
  <c r="J69" i="27"/>
  <c r="I69" i="27"/>
  <c r="D90" i="27"/>
  <c r="M103" i="27"/>
  <c r="L103" i="27"/>
  <c r="K103" i="27"/>
  <c r="J103" i="27"/>
  <c r="I103" i="27"/>
  <c r="F118" i="27"/>
  <c r="M138" i="27"/>
  <c r="L138" i="27"/>
  <c r="K138" i="27"/>
  <c r="J138" i="27"/>
  <c r="H146" i="27"/>
  <c r="I138" i="27"/>
  <c r="M44" i="28"/>
  <c r="L44" i="28"/>
  <c r="K44" i="28"/>
  <c r="J44" i="28"/>
  <c r="I44" i="28"/>
  <c r="G90" i="28"/>
  <c r="J12" i="30"/>
  <c r="H80" i="30"/>
  <c r="F53" i="30"/>
  <c r="J10" i="25"/>
  <c r="H12" i="25"/>
  <c r="F14" i="25"/>
  <c r="O14" i="25"/>
  <c r="N14" i="25"/>
  <c r="L16" i="25"/>
  <c r="J18" i="25"/>
  <c r="H20" i="25"/>
  <c r="H31" i="25"/>
  <c r="F33" i="25"/>
  <c r="J37" i="25"/>
  <c r="H39" i="25"/>
  <c r="F41" i="25"/>
  <c r="J56" i="25"/>
  <c r="H58" i="25"/>
  <c r="F60" i="25"/>
  <c r="J64" i="25"/>
  <c r="J75" i="25"/>
  <c r="H77" i="25"/>
  <c r="F79" i="25"/>
  <c r="J83" i="25"/>
  <c r="H85" i="25"/>
  <c r="F87" i="25"/>
  <c r="F98" i="25"/>
  <c r="J102" i="25"/>
  <c r="H104" i="25"/>
  <c r="F106" i="25"/>
  <c r="L15" i="26"/>
  <c r="K15" i="26"/>
  <c r="M15" i="26"/>
  <c r="J15" i="26"/>
  <c r="I15" i="26"/>
  <c r="L24" i="26"/>
  <c r="K24" i="26"/>
  <c r="J24" i="26"/>
  <c r="I24" i="26"/>
  <c r="M24" i="26"/>
  <c r="L32" i="26"/>
  <c r="K32" i="26"/>
  <c r="I32" i="26"/>
  <c r="M32" i="26"/>
  <c r="J32" i="26"/>
  <c r="C48" i="26"/>
  <c r="L41" i="26"/>
  <c r="K41" i="26"/>
  <c r="J41" i="26"/>
  <c r="I41" i="26"/>
  <c r="M41" i="26"/>
  <c r="L50" i="26"/>
  <c r="K50" i="26"/>
  <c r="I50" i="26"/>
  <c r="J50" i="26"/>
  <c r="M50" i="26"/>
  <c r="D62" i="26"/>
  <c r="L58" i="26"/>
  <c r="K58" i="26"/>
  <c r="M58" i="26"/>
  <c r="J58" i="26"/>
  <c r="I58" i="26"/>
  <c r="M81" i="26"/>
  <c r="L81" i="26"/>
  <c r="K81" i="26"/>
  <c r="J81" i="26"/>
  <c r="I81" i="26"/>
  <c r="M83" i="26"/>
  <c r="L83" i="26"/>
  <c r="I83" i="26"/>
  <c r="K83" i="26"/>
  <c r="J83" i="26"/>
  <c r="D104" i="26"/>
  <c r="M98" i="26"/>
  <c r="L98" i="26"/>
  <c r="K98" i="26"/>
  <c r="J98" i="26"/>
  <c r="I98" i="26"/>
  <c r="L38" i="27"/>
  <c r="K38" i="27"/>
  <c r="J38" i="27"/>
  <c r="I38" i="27"/>
  <c r="M38" i="27"/>
  <c r="C62" i="27"/>
  <c r="L72" i="27"/>
  <c r="K72" i="27"/>
  <c r="J72" i="27"/>
  <c r="I72" i="27"/>
  <c r="M72" i="27"/>
  <c r="E90" i="27"/>
  <c r="L107" i="27"/>
  <c r="K107" i="27"/>
  <c r="J107" i="27"/>
  <c r="I107" i="27"/>
  <c r="M107" i="27"/>
  <c r="G118" i="27"/>
  <c r="L141" i="27"/>
  <c r="K141" i="27"/>
  <c r="J141" i="27"/>
  <c r="I141" i="27"/>
  <c r="M141" i="27"/>
  <c r="L9" i="28"/>
  <c r="K9" i="28"/>
  <c r="J9" i="28"/>
  <c r="I9" i="28"/>
  <c r="M9" i="28"/>
  <c r="G20" i="28"/>
  <c r="L82" i="28"/>
  <c r="K82" i="28"/>
  <c r="J82" i="28"/>
  <c r="I82" i="28"/>
  <c r="M82" i="28"/>
  <c r="H90" i="28"/>
  <c r="J9" i="25"/>
  <c r="H11" i="25"/>
  <c r="F13" i="25"/>
  <c r="N13" i="25"/>
  <c r="O13" i="25"/>
  <c r="L15" i="25"/>
  <c r="J17" i="25"/>
  <c r="H19" i="25"/>
  <c r="F21" i="25"/>
  <c r="F32" i="25"/>
  <c r="J36" i="25"/>
  <c r="H38" i="25"/>
  <c r="F40" i="25"/>
  <c r="J55" i="25"/>
  <c r="H57" i="25"/>
  <c r="F59" i="25"/>
  <c r="J63" i="25"/>
  <c r="H65" i="25"/>
  <c r="H76" i="25"/>
  <c r="F78" i="25"/>
  <c r="J82" i="25"/>
  <c r="H84" i="25"/>
  <c r="F86" i="25"/>
  <c r="F97" i="25"/>
  <c r="J101" i="25"/>
  <c r="H103" i="25"/>
  <c r="F105" i="25"/>
  <c r="J109" i="25"/>
  <c r="K8" i="26"/>
  <c r="I8" i="26"/>
  <c r="M8" i="26"/>
  <c r="L8" i="26"/>
  <c r="J8" i="26"/>
  <c r="D20" i="26"/>
  <c r="K16" i="26"/>
  <c r="I16" i="26"/>
  <c r="M16" i="26"/>
  <c r="L16" i="26"/>
  <c r="J16" i="26"/>
  <c r="K25" i="26"/>
  <c r="I25" i="26"/>
  <c r="M25" i="26"/>
  <c r="L25" i="26"/>
  <c r="J25" i="26"/>
  <c r="E34" i="26"/>
  <c r="K33" i="26"/>
  <c r="I33" i="26"/>
  <c r="M33" i="26"/>
  <c r="L33" i="26"/>
  <c r="J33" i="26"/>
  <c r="F48" i="26"/>
  <c r="K42" i="26"/>
  <c r="I42" i="26"/>
  <c r="M42" i="26"/>
  <c r="L42" i="26"/>
  <c r="J42" i="26"/>
  <c r="K51" i="26"/>
  <c r="I51" i="26"/>
  <c r="M51" i="26"/>
  <c r="L51" i="26"/>
  <c r="J51" i="26"/>
  <c r="G62" i="26"/>
  <c r="K59" i="26"/>
  <c r="I59" i="26"/>
  <c r="M59" i="26"/>
  <c r="L59" i="26"/>
  <c r="J59" i="26"/>
  <c r="D76" i="26"/>
  <c r="E90" i="26"/>
  <c r="L127" i="26"/>
  <c r="K127" i="26"/>
  <c r="J127" i="26"/>
  <c r="I127" i="26"/>
  <c r="M127" i="26"/>
  <c r="M17" i="27"/>
  <c r="L17" i="27"/>
  <c r="K17" i="27"/>
  <c r="J17" i="27"/>
  <c r="I17" i="27"/>
  <c r="M52" i="27"/>
  <c r="L52" i="27"/>
  <c r="K52" i="27"/>
  <c r="J52" i="27"/>
  <c r="I52" i="27"/>
  <c r="C76" i="27"/>
  <c r="M86" i="27"/>
  <c r="L86" i="27"/>
  <c r="K86" i="27"/>
  <c r="J86" i="27"/>
  <c r="I86" i="27"/>
  <c r="E104" i="27"/>
  <c r="M121" i="27"/>
  <c r="L121" i="27"/>
  <c r="K121" i="27"/>
  <c r="J121" i="27"/>
  <c r="I121" i="27"/>
  <c r="G132" i="27"/>
  <c r="M155" i="27"/>
  <c r="L155" i="27"/>
  <c r="K155" i="27"/>
  <c r="J155" i="27"/>
  <c r="I155" i="27"/>
  <c r="M23" i="28"/>
  <c r="L23" i="28"/>
  <c r="K23" i="28"/>
  <c r="J23" i="28"/>
  <c r="I23" i="28"/>
  <c r="G34" i="28"/>
  <c r="H48" i="28"/>
  <c r="K40" i="28"/>
  <c r="J40" i="28"/>
  <c r="M40" i="28"/>
  <c r="L40" i="28"/>
  <c r="I40" i="28"/>
  <c r="M113" i="28"/>
  <c r="L113" i="28"/>
  <c r="K113" i="28"/>
  <c r="J113" i="28"/>
  <c r="I113" i="28"/>
  <c r="O37" i="30"/>
  <c r="N37" i="30"/>
  <c r="J185" i="24"/>
  <c r="H187" i="24"/>
  <c r="J207" i="24"/>
  <c r="F10" i="25"/>
  <c r="O10" i="25"/>
  <c r="N10" i="25"/>
  <c r="L12" i="25"/>
  <c r="J14" i="25"/>
  <c r="H16" i="25"/>
  <c r="F18" i="25"/>
  <c r="O18" i="25"/>
  <c r="N18" i="25"/>
  <c r="L20" i="25"/>
  <c r="J33" i="25"/>
  <c r="H35" i="25"/>
  <c r="F37" i="25"/>
  <c r="J41" i="25"/>
  <c r="H43" i="25"/>
  <c r="H54" i="25"/>
  <c r="F56" i="25"/>
  <c r="J60" i="25"/>
  <c r="H62" i="25"/>
  <c r="F64" i="25"/>
  <c r="F75" i="25"/>
  <c r="J79" i="25"/>
  <c r="H81" i="25"/>
  <c r="F83" i="25"/>
  <c r="J87" i="25"/>
  <c r="J98" i="25"/>
  <c r="H100" i="25"/>
  <c r="F102" i="25"/>
  <c r="J106" i="25"/>
  <c r="H108" i="25"/>
  <c r="J11" i="26"/>
  <c r="L11" i="26"/>
  <c r="K11" i="26"/>
  <c r="M11" i="26"/>
  <c r="I11" i="26"/>
  <c r="E20" i="26"/>
  <c r="J19" i="26"/>
  <c r="L19" i="26"/>
  <c r="K19" i="26"/>
  <c r="M19" i="26"/>
  <c r="I19" i="26"/>
  <c r="F34" i="26"/>
  <c r="J28" i="26"/>
  <c r="L28" i="26"/>
  <c r="K28" i="26"/>
  <c r="I28" i="26"/>
  <c r="M28" i="26"/>
  <c r="J37" i="26"/>
  <c r="L37" i="26"/>
  <c r="K37" i="26"/>
  <c r="M37" i="26"/>
  <c r="I37" i="26"/>
  <c r="G48" i="26"/>
  <c r="J45" i="26"/>
  <c r="L45" i="26"/>
  <c r="K45" i="26"/>
  <c r="I45" i="26"/>
  <c r="M45" i="26"/>
  <c r="J54" i="26"/>
  <c r="H62" i="26"/>
  <c r="L54" i="26"/>
  <c r="K54" i="26"/>
  <c r="M54" i="26"/>
  <c r="I54" i="26"/>
  <c r="E76" i="26"/>
  <c r="L75" i="26"/>
  <c r="K75" i="26"/>
  <c r="J75" i="26"/>
  <c r="I75" i="26"/>
  <c r="M75" i="26"/>
  <c r="F90" i="26"/>
  <c r="M115" i="26"/>
  <c r="L115" i="26"/>
  <c r="K115" i="26"/>
  <c r="J115" i="26"/>
  <c r="I115" i="26"/>
  <c r="M150" i="26"/>
  <c r="L150" i="26"/>
  <c r="K150" i="26"/>
  <c r="J150" i="26"/>
  <c r="I150" i="26"/>
  <c r="L55" i="27"/>
  <c r="K55" i="27"/>
  <c r="J55" i="27"/>
  <c r="I55" i="27"/>
  <c r="M55" i="27"/>
  <c r="D76" i="27"/>
  <c r="L89" i="27"/>
  <c r="K89" i="27"/>
  <c r="J89" i="27"/>
  <c r="I89" i="27"/>
  <c r="M89" i="27"/>
  <c r="F104" i="27"/>
  <c r="L124" i="27"/>
  <c r="K124" i="27"/>
  <c r="J124" i="27"/>
  <c r="I124" i="27"/>
  <c r="M124" i="27"/>
  <c r="H132" i="27"/>
  <c r="L158" i="27"/>
  <c r="K158" i="27"/>
  <c r="J158" i="27"/>
  <c r="I158" i="27"/>
  <c r="M158" i="27"/>
  <c r="L26" i="28"/>
  <c r="K26" i="28"/>
  <c r="J26" i="28"/>
  <c r="I26" i="28"/>
  <c r="H34" i="28"/>
  <c r="M26" i="28"/>
  <c r="L153" i="26"/>
  <c r="K153" i="26"/>
  <c r="J153" i="26"/>
  <c r="I153" i="26"/>
  <c r="M153" i="26"/>
  <c r="M9" i="27"/>
  <c r="L9" i="27"/>
  <c r="K9" i="27"/>
  <c r="J9" i="27"/>
  <c r="I9" i="27"/>
  <c r="G20" i="27"/>
  <c r="M43" i="27"/>
  <c r="L43" i="27"/>
  <c r="K43" i="27"/>
  <c r="J43" i="27"/>
  <c r="I43" i="27"/>
  <c r="M78" i="27"/>
  <c r="L78" i="27"/>
  <c r="K78" i="27"/>
  <c r="J78" i="27"/>
  <c r="I78" i="27"/>
  <c r="M112" i="27"/>
  <c r="L112" i="27"/>
  <c r="K112" i="27"/>
  <c r="J112" i="27"/>
  <c r="I112" i="27"/>
  <c r="M14" i="28"/>
  <c r="L14" i="28"/>
  <c r="K14" i="28"/>
  <c r="J14" i="28"/>
  <c r="I14" i="28"/>
  <c r="E62" i="28"/>
  <c r="M79" i="28"/>
  <c r="L79" i="28"/>
  <c r="K79" i="28"/>
  <c r="J79" i="28"/>
  <c r="I79" i="28"/>
  <c r="O235" i="24"/>
  <c r="N235" i="24"/>
  <c r="L237" i="24"/>
  <c r="J239" i="24"/>
  <c r="H241" i="24"/>
  <c r="L255" i="24"/>
  <c r="J257" i="24"/>
  <c r="H259" i="24"/>
  <c r="O261" i="24"/>
  <c r="N261" i="24"/>
  <c r="L263" i="24"/>
  <c r="J265" i="24"/>
  <c r="H267" i="24"/>
  <c r="H10" i="25"/>
  <c r="F12" i="25"/>
  <c r="O12" i="25"/>
  <c r="N12" i="25"/>
  <c r="L14" i="25"/>
  <c r="J16" i="25"/>
  <c r="H18" i="25"/>
  <c r="F20" i="25"/>
  <c r="O20" i="25"/>
  <c r="N20" i="25"/>
  <c r="F31" i="25"/>
  <c r="O31" i="25"/>
  <c r="N31" i="25"/>
  <c r="L33" i="25"/>
  <c r="J35" i="25"/>
  <c r="H37" i="25"/>
  <c r="F39" i="25"/>
  <c r="J43" i="25"/>
  <c r="J54" i="25"/>
  <c r="H56" i="25"/>
  <c r="F58" i="25"/>
  <c r="J62" i="25"/>
  <c r="H64" i="25"/>
  <c r="H75" i="25"/>
  <c r="F77" i="25"/>
  <c r="J81" i="25"/>
  <c r="H83" i="25"/>
  <c r="F85" i="25"/>
  <c r="J100" i="25"/>
  <c r="H102" i="25"/>
  <c r="F104" i="25"/>
  <c r="J108" i="25"/>
  <c r="M9" i="26"/>
  <c r="J9" i="26"/>
  <c r="I9" i="26"/>
  <c r="L9" i="26"/>
  <c r="K9" i="26"/>
  <c r="G20" i="26"/>
  <c r="M17" i="26"/>
  <c r="J17" i="26"/>
  <c r="I17" i="26"/>
  <c r="L17" i="26"/>
  <c r="K17" i="26"/>
  <c r="H34" i="26"/>
  <c r="M26" i="26"/>
  <c r="J26" i="26"/>
  <c r="I26" i="26"/>
  <c r="K26" i="26"/>
  <c r="L26" i="26"/>
  <c r="M43" i="26"/>
  <c r="J43" i="26"/>
  <c r="I43" i="26"/>
  <c r="K43" i="26"/>
  <c r="L43" i="26"/>
  <c r="M52" i="26"/>
  <c r="J52" i="26"/>
  <c r="I52" i="26"/>
  <c r="K52" i="26"/>
  <c r="L52" i="26"/>
  <c r="M60" i="26"/>
  <c r="J60" i="26"/>
  <c r="I60" i="26"/>
  <c r="L60" i="26"/>
  <c r="K60" i="26"/>
  <c r="L93" i="26"/>
  <c r="K93" i="26"/>
  <c r="J93" i="26"/>
  <c r="I93" i="26"/>
  <c r="M93" i="26"/>
  <c r="M107" i="26"/>
  <c r="L107" i="26"/>
  <c r="K107" i="26"/>
  <c r="J107" i="26"/>
  <c r="I107" i="26"/>
  <c r="G118" i="26"/>
  <c r="M141" i="26"/>
  <c r="L141" i="26"/>
  <c r="K141" i="26"/>
  <c r="J141" i="26"/>
  <c r="I141" i="26"/>
  <c r="L12" i="27"/>
  <c r="K12" i="27"/>
  <c r="J12" i="27"/>
  <c r="I12" i="27"/>
  <c r="M12" i="27"/>
  <c r="H20" i="27"/>
  <c r="L46" i="27"/>
  <c r="K46" i="27"/>
  <c r="J46" i="27"/>
  <c r="I46" i="27"/>
  <c r="M46" i="27"/>
  <c r="L81" i="27"/>
  <c r="K81" i="27"/>
  <c r="J81" i="27"/>
  <c r="I81" i="27"/>
  <c r="M81" i="27"/>
  <c r="L115" i="27"/>
  <c r="K115" i="27"/>
  <c r="J115" i="27"/>
  <c r="I115" i="27"/>
  <c r="M115" i="27"/>
  <c r="L150" i="27"/>
  <c r="K150" i="27"/>
  <c r="J150" i="27"/>
  <c r="I150" i="27"/>
  <c r="M150" i="27"/>
  <c r="L17" i="28"/>
  <c r="K17" i="28"/>
  <c r="J17" i="28"/>
  <c r="I17" i="28"/>
  <c r="M17" i="28"/>
  <c r="F62" i="28"/>
  <c r="L116" i="28"/>
  <c r="K116" i="28"/>
  <c r="J116" i="28"/>
  <c r="I116" i="28"/>
  <c r="M116" i="28"/>
  <c r="K140" i="28"/>
  <c r="J140" i="28"/>
  <c r="I140" i="28"/>
  <c r="M140" i="28"/>
  <c r="L140" i="28"/>
  <c r="F77" i="30"/>
  <c r="M100" i="26"/>
  <c r="L100" i="26"/>
  <c r="I100" i="26"/>
  <c r="J100" i="26"/>
  <c r="K100" i="26"/>
  <c r="M109" i="26"/>
  <c r="L109" i="26"/>
  <c r="I109" i="26"/>
  <c r="J109" i="26"/>
  <c r="K109" i="26"/>
  <c r="E118" i="26"/>
  <c r="M117" i="26"/>
  <c r="L117" i="26"/>
  <c r="I117" i="26"/>
  <c r="K117" i="26"/>
  <c r="J117" i="26"/>
  <c r="F132" i="26"/>
  <c r="M126" i="26"/>
  <c r="L126" i="26"/>
  <c r="I126" i="26"/>
  <c r="J126" i="26"/>
  <c r="K126" i="26"/>
  <c r="M135" i="26"/>
  <c r="L135" i="26"/>
  <c r="I135" i="26"/>
  <c r="J135" i="26"/>
  <c r="K135" i="26"/>
  <c r="G146" i="26"/>
  <c r="M143" i="26"/>
  <c r="L143" i="26"/>
  <c r="I143" i="26"/>
  <c r="K143" i="26"/>
  <c r="J143" i="26"/>
  <c r="M152" i="26"/>
  <c r="L152" i="26"/>
  <c r="I152" i="26"/>
  <c r="H160" i="26"/>
  <c r="K152" i="26"/>
  <c r="J152" i="26"/>
  <c r="M11" i="27"/>
  <c r="L11" i="27"/>
  <c r="I11" i="27"/>
  <c r="K11" i="27"/>
  <c r="J11" i="27"/>
  <c r="E20" i="27"/>
  <c r="M19" i="27"/>
  <c r="L19" i="27"/>
  <c r="I19" i="27"/>
  <c r="K19" i="27"/>
  <c r="J19" i="27"/>
  <c r="F34" i="27"/>
  <c r="M28" i="27"/>
  <c r="L28" i="27"/>
  <c r="I28" i="27"/>
  <c r="K28" i="27"/>
  <c r="J28" i="27"/>
  <c r="M37" i="27"/>
  <c r="L37" i="27"/>
  <c r="I37" i="27"/>
  <c r="K37" i="27"/>
  <c r="J37" i="27"/>
  <c r="G48" i="27"/>
  <c r="M45" i="27"/>
  <c r="L45" i="27"/>
  <c r="I45" i="27"/>
  <c r="K45" i="27"/>
  <c r="J45" i="27"/>
  <c r="M54" i="27"/>
  <c r="L54" i="27"/>
  <c r="I54" i="27"/>
  <c r="H62" i="27"/>
  <c r="K54" i="27"/>
  <c r="J54" i="27"/>
  <c r="M71" i="27"/>
  <c r="L71" i="27"/>
  <c r="I71" i="27"/>
  <c r="K71" i="27"/>
  <c r="J71" i="27"/>
  <c r="M80" i="27"/>
  <c r="L80" i="27"/>
  <c r="I80" i="27"/>
  <c r="K80" i="27"/>
  <c r="J80" i="27"/>
  <c r="M88" i="27"/>
  <c r="L88" i="27"/>
  <c r="I88" i="27"/>
  <c r="K88" i="27"/>
  <c r="J88" i="27"/>
  <c r="C104" i="27"/>
  <c r="M97" i="27"/>
  <c r="L97" i="27"/>
  <c r="I97" i="27"/>
  <c r="K97" i="27"/>
  <c r="J97" i="27"/>
  <c r="M106" i="27"/>
  <c r="L106" i="27"/>
  <c r="I106" i="27"/>
  <c r="K106" i="27"/>
  <c r="J106" i="27"/>
  <c r="D118" i="27"/>
  <c r="M114" i="27"/>
  <c r="L114" i="27"/>
  <c r="I114" i="27"/>
  <c r="K114" i="27"/>
  <c r="J114" i="27"/>
  <c r="M123" i="27"/>
  <c r="L123" i="27"/>
  <c r="I123" i="27"/>
  <c r="K123" i="27"/>
  <c r="J123" i="27"/>
  <c r="E132" i="27"/>
  <c r="M131" i="27"/>
  <c r="L131" i="27"/>
  <c r="I131" i="27"/>
  <c r="K131" i="27"/>
  <c r="J131" i="27"/>
  <c r="F146" i="27"/>
  <c r="M140" i="27"/>
  <c r="L140" i="27"/>
  <c r="I140" i="27"/>
  <c r="K140" i="27"/>
  <c r="J140" i="27"/>
  <c r="M149" i="27"/>
  <c r="L149" i="27"/>
  <c r="I149" i="27"/>
  <c r="K149" i="27"/>
  <c r="J149" i="27"/>
  <c r="G160" i="27"/>
  <c r="M157" i="27"/>
  <c r="L157" i="27"/>
  <c r="I157" i="27"/>
  <c r="K157" i="27"/>
  <c r="J157" i="27"/>
  <c r="M8" i="28"/>
  <c r="L8" i="28"/>
  <c r="I8" i="28"/>
  <c r="K8" i="28"/>
  <c r="J8" i="28"/>
  <c r="D20" i="28"/>
  <c r="L10" i="30"/>
  <c r="O34" i="30"/>
  <c r="N34" i="30"/>
  <c r="J60" i="30"/>
  <c r="C76" i="26"/>
  <c r="M69" i="26"/>
  <c r="L69" i="26"/>
  <c r="K69" i="26"/>
  <c r="J69" i="26"/>
  <c r="I69" i="26"/>
  <c r="M78" i="26"/>
  <c r="L78" i="26"/>
  <c r="K78" i="26"/>
  <c r="I78" i="26"/>
  <c r="J78" i="26"/>
  <c r="D90" i="26"/>
  <c r="M86" i="26"/>
  <c r="L86" i="26"/>
  <c r="K86" i="26"/>
  <c r="J86" i="26"/>
  <c r="I86" i="26"/>
  <c r="M95" i="26"/>
  <c r="L95" i="26"/>
  <c r="K95" i="26"/>
  <c r="I95" i="26"/>
  <c r="J95" i="26"/>
  <c r="E104" i="26"/>
  <c r="M103" i="26"/>
  <c r="L103" i="26"/>
  <c r="K103" i="26"/>
  <c r="I103" i="26"/>
  <c r="J103" i="26"/>
  <c r="F118" i="26"/>
  <c r="M112" i="26"/>
  <c r="L112" i="26"/>
  <c r="K112" i="26"/>
  <c r="I112" i="26"/>
  <c r="J112" i="26"/>
  <c r="M121" i="26"/>
  <c r="L121" i="26"/>
  <c r="K121" i="26"/>
  <c r="J121" i="26"/>
  <c r="I121" i="26"/>
  <c r="G132" i="26"/>
  <c r="M129" i="26"/>
  <c r="L129" i="26"/>
  <c r="K129" i="26"/>
  <c r="I129" i="26"/>
  <c r="J129" i="26"/>
  <c r="M138" i="26"/>
  <c r="L138" i="26"/>
  <c r="K138" i="26"/>
  <c r="H146" i="26"/>
  <c r="I138" i="26"/>
  <c r="J138" i="26"/>
  <c r="M155" i="26"/>
  <c r="L155" i="26"/>
  <c r="K155" i="26"/>
  <c r="J155" i="26"/>
  <c r="I155" i="26"/>
  <c r="F20" i="27"/>
  <c r="M14" i="27"/>
  <c r="L14" i="27"/>
  <c r="K14" i="27"/>
  <c r="J14" i="27"/>
  <c r="I14" i="27"/>
  <c r="M23" i="27"/>
  <c r="L23" i="27"/>
  <c r="K23" i="27"/>
  <c r="J23" i="27"/>
  <c r="I23" i="27"/>
  <c r="G34" i="27"/>
  <c r="M31" i="27"/>
  <c r="L31" i="27"/>
  <c r="K31" i="27"/>
  <c r="J31" i="27"/>
  <c r="I31" i="27"/>
  <c r="M40" i="27"/>
  <c r="L40" i="27"/>
  <c r="K40" i="27"/>
  <c r="H48" i="27"/>
  <c r="J40" i="27"/>
  <c r="I40" i="27"/>
  <c r="M57" i="27"/>
  <c r="L57" i="27"/>
  <c r="K57" i="27"/>
  <c r="J57" i="27"/>
  <c r="I57" i="27"/>
  <c r="M66" i="27"/>
  <c r="L66" i="27"/>
  <c r="K66" i="27"/>
  <c r="J66" i="27"/>
  <c r="I66" i="27"/>
  <c r="M74" i="27"/>
  <c r="L74" i="27"/>
  <c r="K74" i="27"/>
  <c r="J74" i="27"/>
  <c r="I74" i="27"/>
  <c r="C90" i="27"/>
  <c r="M83" i="27"/>
  <c r="L83" i="27"/>
  <c r="K83" i="27"/>
  <c r="J83" i="27"/>
  <c r="I83" i="27"/>
  <c r="M92" i="27"/>
  <c r="L92" i="27"/>
  <c r="K92" i="27"/>
  <c r="I92" i="27"/>
  <c r="J92" i="27"/>
  <c r="D104" i="27"/>
  <c r="M100" i="27"/>
  <c r="L100" i="27"/>
  <c r="K100" i="27"/>
  <c r="J100" i="27"/>
  <c r="I100" i="27"/>
  <c r="M109" i="27"/>
  <c r="L109" i="27"/>
  <c r="K109" i="27"/>
  <c r="J109" i="27"/>
  <c r="I109" i="27"/>
  <c r="E118" i="27"/>
  <c r="M117" i="27"/>
  <c r="L117" i="27"/>
  <c r="K117" i="27"/>
  <c r="J117" i="27"/>
  <c r="I117" i="27"/>
  <c r="F132" i="27"/>
  <c r="M126" i="27"/>
  <c r="L126" i="27"/>
  <c r="K126" i="27"/>
  <c r="J126" i="27"/>
  <c r="I126" i="27"/>
  <c r="M135" i="27"/>
  <c r="L135" i="27"/>
  <c r="K135" i="27"/>
  <c r="J135" i="27"/>
  <c r="I135" i="27"/>
  <c r="G146" i="27"/>
  <c r="M143" i="27"/>
  <c r="L143" i="27"/>
  <c r="K143" i="27"/>
  <c r="J143" i="27"/>
  <c r="I143" i="27"/>
  <c r="M152" i="27"/>
  <c r="L152" i="27"/>
  <c r="K152" i="27"/>
  <c r="H160" i="27"/>
  <c r="J152" i="27"/>
  <c r="I152" i="27"/>
  <c r="O10" i="30"/>
  <c r="N10" i="30"/>
  <c r="H35" i="30"/>
  <c r="J76" i="30"/>
  <c r="F100" i="30"/>
  <c r="F76" i="26"/>
  <c r="K70" i="26"/>
  <c r="J70" i="26"/>
  <c r="I70" i="26"/>
  <c r="M70" i="26"/>
  <c r="L70" i="26"/>
  <c r="K79" i="26"/>
  <c r="J79" i="26"/>
  <c r="I79" i="26"/>
  <c r="M79" i="26"/>
  <c r="L79" i="26"/>
  <c r="G90" i="26"/>
  <c r="K87" i="26"/>
  <c r="J87" i="26"/>
  <c r="I87" i="26"/>
  <c r="M87" i="26"/>
  <c r="L87" i="26"/>
  <c r="K96" i="26"/>
  <c r="J96" i="26"/>
  <c r="I96" i="26"/>
  <c r="H104" i="26"/>
  <c r="M96" i="26"/>
  <c r="L96" i="26"/>
  <c r="K113" i="26"/>
  <c r="J113" i="26"/>
  <c r="I113" i="26"/>
  <c r="M113" i="26"/>
  <c r="L113" i="26"/>
  <c r="K122" i="26"/>
  <c r="J122" i="26"/>
  <c r="I122" i="26"/>
  <c r="M122" i="26"/>
  <c r="L122" i="26"/>
  <c r="K130" i="26"/>
  <c r="J130" i="26"/>
  <c r="I130" i="26"/>
  <c r="M130" i="26"/>
  <c r="L130" i="26"/>
  <c r="C146" i="26"/>
  <c r="K139" i="26"/>
  <c r="J139" i="26"/>
  <c r="I139" i="26"/>
  <c r="M139" i="26"/>
  <c r="L139" i="26"/>
  <c r="K148" i="26"/>
  <c r="J148" i="26"/>
  <c r="I148" i="26"/>
  <c r="M148" i="26"/>
  <c r="L148" i="26"/>
  <c r="D160" i="26"/>
  <c r="K156" i="26"/>
  <c r="J156" i="26"/>
  <c r="I156" i="26"/>
  <c r="M156" i="26"/>
  <c r="L156" i="26"/>
  <c r="K15" i="27"/>
  <c r="J15" i="27"/>
  <c r="I15" i="27"/>
  <c r="M15" i="27"/>
  <c r="L15" i="27"/>
  <c r="K24" i="27"/>
  <c r="J24" i="27"/>
  <c r="I24" i="27"/>
  <c r="M24" i="27"/>
  <c r="L24" i="27"/>
  <c r="K32" i="27"/>
  <c r="J32" i="27"/>
  <c r="I32" i="27"/>
  <c r="M32" i="27"/>
  <c r="L32" i="27"/>
  <c r="C48" i="27"/>
  <c r="K41" i="27"/>
  <c r="J41" i="27"/>
  <c r="I41" i="27"/>
  <c r="M41" i="27"/>
  <c r="L41" i="27"/>
  <c r="K50" i="27"/>
  <c r="J50" i="27"/>
  <c r="I50" i="27"/>
  <c r="M50" i="27"/>
  <c r="L50" i="27"/>
  <c r="D62" i="27"/>
  <c r="K58" i="27"/>
  <c r="J58" i="27"/>
  <c r="I58" i="27"/>
  <c r="M58" i="27"/>
  <c r="L58" i="27"/>
  <c r="K67" i="27"/>
  <c r="J67" i="27"/>
  <c r="I67" i="27"/>
  <c r="M67" i="27"/>
  <c r="L67" i="27"/>
  <c r="E76" i="27"/>
  <c r="K75" i="27"/>
  <c r="J75" i="27"/>
  <c r="I75" i="27"/>
  <c r="M75" i="27"/>
  <c r="L75" i="27"/>
  <c r="F90" i="27"/>
  <c r="K84" i="27"/>
  <c r="J84" i="27"/>
  <c r="I84" i="27"/>
  <c r="M84" i="27"/>
  <c r="L84" i="27"/>
  <c r="K93" i="27"/>
  <c r="J93" i="27"/>
  <c r="I93" i="27"/>
  <c r="M93" i="27"/>
  <c r="L93" i="27"/>
  <c r="G104" i="27"/>
  <c r="K101" i="27"/>
  <c r="J101" i="27"/>
  <c r="I101" i="27"/>
  <c r="M101" i="27"/>
  <c r="L101" i="27"/>
  <c r="K110" i="27"/>
  <c r="J110" i="27"/>
  <c r="I110" i="27"/>
  <c r="H118" i="27"/>
  <c r="M110" i="27"/>
  <c r="L110" i="27"/>
  <c r="K127" i="27"/>
  <c r="J127" i="27"/>
  <c r="I127" i="27"/>
  <c r="M127" i="27"/>
  <c r="L127" i="27"/>
  <c r="K136" i="27"/>
  <c r="J136" i="27"/>
  <c r="I136" i="27"/>
  <c r="M136" i="27"/>
  <c r="L136" i="27"/>
  <c r="K144" i="27"/>
  <c r="J144" i="27"/>
  <c r="I144" i="27"/>
  <c r="M144" i="27"/>
  <c r="L144" i="27"/>
  <c r="C160" i="27"/>
  <c r="K153" i="27"/>
  <c r="J153" i="27"/>
  <c r="I153" i="27"/>
  <c r="M153" i="27"/>
  <c r="L153" i="27"/>
  <c r="K12" i="28"/>
  <c r="J12" i="28"/>
  <c r="I12" i="28"/>
  <c r="H20" i="28"/>
  <c r="M12" i="28"/>
  <c r="L12" i="28"/>
  <c r="H21" i="30"/>
  <c r="H81" i="30"/>
  <c r="F141" i="30"/>
  <c r="F174" i="30"/>
  <c r="G76" i="26"/>
  <c r="J73" i="26"/>
  <c r="I73" i="26"/>
  <c r="L73" i="26"/>
  <c r="K73" i="26"/>
  <c r="M73" i="26"/>
  <c r="J82" i="26"/>
  <c r="I82" i="26"/>
  <c r="H90" i="26"/>
  <c r="L82" i="26"/>
  <c r="M82" i="26"/>
  <c r="K82" i="26"/>
  <c r="J99" i="26"/>
  <c r="I99" i="26"/>
  <c r="L99" i="26"/>
  <c r="K99" i="26"/>
  <c r="M99" i="26"/>
  <c r="J108" i="26"/>
  <c r="I108" i="26"/>
  <c r="L108" i="26"/>
  <c r="K108" i="26"/>
  <c r="M108" i="26"/>
  <c r="J116" i="26"/>
  <c r="I116" i="26"/>
  <c r="L116" i="26"/>
  <c r="K116" i="26"/>
  <c r="M116" i="26"/>
  <c r="C132" i="26"/>
  <c r="J125" i="26"/>
  <c r="I125" i="26"/>
  <c r="L125" i="26"/>
  <c r="K125" i="26"/>
  <c r="M125" i="26"/>
  <c r="J134" i="26"/>
  <c r="I134" i="26"/>
  <c r="L134" i="26"/>
  <c r="K134" i="26"/>
  <c r="M134" i="26"/>
  <c r="D146" i="26"/>
  <c r="J142" i="26"/>
  <c r="I142" i="26"/>
  <c r="L142" i="26"/>
  <c r="K142" i="26"/>
  <c r="M142" i="26"/>
  <c r="J151" i="26"/>
  <c r="I151" i="26"/>
  <c r="L151" i="26"/>
  <c r="K151" i="26"/>
  <c r="M151" i="26"/>
  <c r="E160" i="26"/>
  <c r="J159" i="26"/>
  <c r="I159" i="26"/>
  <c r="L159" i="26"/>
  <c r="K159" i="26"/>
  <c r="M159" i="26"/>
  <c r="J10" i="27"/>
  <c r="I10" i="27"/>
  <c r="L10" i="27"/>
  <c r="K10" i="27"/>
  <c r="M10" i="27"/>
  <c r="J18" i="27"/>
  <c r="I18" i="27"/>
  <c r="L18" i="27"/>
  <c r="K18" i="27"/>
  <c r="M18" i="27"/>
  <c r="C34" i="27"/>
  <c r="J27" i="27"/>
  <c r="I27" i="27"/>
  <c r="L27" i="27"/>
  <c r="K27" i="27"/>
  <c r="M27" i="27"/>
  <c r="J36" i="27"/>
  <c r="I36" i="27"/>
  <c r="L36" i="27"/>
  <c r="K36" i="27"/>
  <c r="M36" i="27"/>
  <c r="D48" i="27"/>
  <c r="J44" i="27"/>
  <c r="I44" i="27"/>
  <c r="L44" i="27"/>
  <c r="K44" i="27"/>
  <c r="M44" i="27"/>
  <c r="J53" i="27"/>
  <c r="I53" i="27"/>
  <c r="L53" i="27"/>
  <c r="K53" i="27"/>
  <c r="M53" i="27"/>
  <c r="E62" i="27"/>
  <c r="J61" i="27"/>
  <c r="I61" i="27"/>
  <c r="L61" i="27"/>
  <c r="K61" i="27"/>
  <c r="M61" i="27"/>
  <c r="F76" i="27"/>
  <c r="J70" i="27"/>
  <c r="I70" i="27"/>
  <c r="L70" i="27"/>
  <c r="K70" i="27"/>
  <c r="M70" i="27"/>
  <c r="J79" i="27"/>
  <c r="I79" i="27"/>
  <c r="L79" i="27"/>
  <c r="K79" i="27"/>
  <c r="M79" i="27"/>
  <c r="G90" i="27"/>
  <c r="J87" i="27"/>
  <c r="I87" i="27"/>
  <c r="L87" i="27"/>
  <c r="K87" i="27"/>
  <c r="M87" i="27"/>
  <c r="J96" i="27"/>
  <c r="I96" i="27"/>
  <c r="H104" i="27"/>
  <c r="L96" i="27"/>
  <c r="K96" i="27"/>
  <c r="M96" i="27"/>
  <c r="J113" i="27"/>
  <c r="I113" i="27"/>
  <c r="L113" i="27"/>
  <c r="K113" i="27"/>
  <c r="M113" i="27"/>
  <c r="J122" i="27"/>
  <c r="I122" i="27"/>
  <c r="L122" i="27"/>
  <c r="K122" i="27"/>
  <c r="M122" i="27"/>
  <c r="J130" i="27"/>
  <c r="I130" i="27"/>
  <c r="L130" i="27"/>
  <c r="K130" i="27"/>
  <c r="M130" i="27"/>
  <c r="C146" i="27"/>
  <c r="J139" i="27"/>
  <c r="I139" i="27"/>
  <c r="L139" i="27"/>
  <c r="K139" i="27"/>
  <c r="M139" i="27"/>
  <c r="J148" i="27"/>
  <c r="I148" i="27"/>
  <c r="L148" i="27"/>
  <c r="K148" i="27"/>
  <c r="M148" i="27"/>
  <c r="D160" i="27"/>
  <c r="J156" i="27"/>
  <c r="I156" i="27"/>
  <c r="L156" i="27"/>
  <c r="K156" i="27"/>
  <c r="M156" i="27"/>
  <c r="L55" i="30"/>
  <c r="J65" i="30"/>
  <c r="F207" i="30"/>
  <c r="H76" i="26"/>
  <c r="K68" i="26"/>
  <c r="J68" i="26"/>
  <c r="M68" i="26"/>
  <c r="L68" i="26"/>
  <c r="I68" i="26"/>
  <c r="I85" i="26"/>
  <c r="K85" i="26"/>
  <c r="M85" i="26"/>
  <c r="L85" i="26"/>
  <c r="J85" i="26"/>
  <c r="I94" i="26"/>
  <c r="K94" i="26"/>
  <c r="M94" i="26"/>
  <c r="L94" i="26"/>
  <c r="J94" i="26"/>
  <c r="I102" i="26"/>
  <c r="K102" i="26"/>
  <c r="J102" i="26"/>
  <c r="L102" i="26"/>
  <c r="M102" i="26"/>
  <c r="C118" i="26"/>
  <c r="I111" i="26"/>
  <c r="K111" i="26"/>
  <c r="J111" i="26"/>
  <c r="M111" i="26"/>
  <c r="L111" i="26"/>
  <c r="I120" i="26"/>
  <c r="K120" i="26"/>
  <c r="J120" i="26"/>
  <c r="L120" i="26"/>
  <c r="M120" i="26"/>
  <c r="D132" i="26"/>
  <c r="I128" i="26"/>
  <c r="K128" i="26"/>
  <c r="J128" i="26"/>
  <c r="L128" i="26"/>
  <c r="M128" i="26"/>
  <c r="I137" i="26"/>
  <c r="K137" i="26"/>
  <c r="J137" i="26"/>
  <c r="M137" i="26"/>
  <c r="L137" i="26"/>
  <c r="E146" i="26"/>
  <c r="I145" i="26"/>
  <c r="K145" i="26"/>
  <c r="J145" i="26"/>
  <c r="M145" i="26"/>
  <c r="L145" i="26"/>
  <c r="F160" i="26"/>
  <c r="I154" i="26"/>
  <c r="K154" i="26"/>
  <c r="J154" i="26"/>
  <c r="L154" i="26"/>
  <c r="M154" i="26"/>
  <c r="C20" i="27"/>
  <c r="I13" i="27"/>
  <c r="K13" i="27"/>
  <c r="J13" i="27"/>
  <c r="M13" i="27"/>
  <c r="L13" i="27"/>
  <c r="I22" i="27"/>
  <c r="K22" i="27"/>
  <c r="J22" i="27"/>
  <c r="M22" i="27"/>
  <c r="L22" i="27"/>
  <c r="D34" i="27"/>
  <c r="I30" i="27"/>
  <c r="K30" i="27"/>
  <c r="J30" i="27"/>
  <c r="M30" i="27"/>
  <c r="L30" i="27"/>
  <c r="I39" i="27"/>
  <c r="K39" i="27"/>
  <c r="J39" i="27"/>
  <c r="M39" i="27"/>
  <c r="L39" i="27"/>
  <c r="E48" i="27"/>
  <c r="I47" i="27"/>
  <c r="K47" i="27"/>
  <c r="J47" i="27"/>
  <c r="M47" i="27"/>
  <c r="L47" i="27"/>
  <c r="F62" i="27"/>
  <c r="I56" i="27"/>
  <c r="K56" i="27"/>
  <c r="J56" i="27"/>
  <c r="M56" i="27"/>
  <c r="L56" i="27"/>
  <c r="I65" i="27"/>
  <c r="K65" i="27"/>
  <c r="J65" i="27"/>
  <c r="M65" i="27"/>
  <c r="L65" i="27"/>
  <c r="G76" i="27"/>
  <c r="I73" i="27"/>
  <c r="K73" i="27"/>
  <c r="J73" i="27"/>
  <c r="M73" i="27"/>
  <c r="L73" i="27"/>
  <c r="I82" i="27"/>
  <c r="H90" i="27"/>
  <c r="K82" i="27"/>
  <c r="J82" i="27"/>
  <c r="M82" i="27"/>
  <c r="L82" i="27"/>
  <c r="I99" i="27"/>
  <c r="K99" i="27"/>
  <c r="J99" i="27"/>
  <c r="M99" i="27"/>
  <c r="L99" i="27"/>
  <c r="I108" i="27"/>
  <c r="K108" i="27"/>
  <c r="J108" i="27"/>
  <c r="M108" i="27"/>
  <c r="L108" i="27"/>
  <c r="I116" i="27"/>
  <c r="K116" i="27"/>
  <c r="J116" i="27"/>
  <c r="M116" i="27"/>
  <c r="L116" i="27"/>
  <c r="C132" i="27"/>
  <c r="I125" i="27"/>
  <c r="K125" i="27"/>
  <c r="J125" i="27"/>
  <c r="M125" i="27"/>
  <c r="L125" i="27"/>
  <c r="I134" i="27"/>
  <c r="K134" i="27"/>
  <c r="J134" i="27"/>
  <c r="M134" i="27"/>
  <c r="L134" i="27"/>
  <c r="D146" i="27"/>
  <c r="I142" i="27"/>
  <c r="K142" i="27"/>
  <c r="J142" i="27"/>
  <c r="M142" i="27"/>
  <c r="L142" i="27"/>
  <c r="I151" i="27"/>
  <c r="K151" i="27"/>
  <c r="J151" i="27"/>
  <c r="M151" i="27"/>
  <c r="L151" i="27"/>
  <c r="E160" i="27"/>
  <c r="I159" i="27"/>
  <c r="K159" i="27"/>
  <c r="J159" i="27"/>
  <c r="M159" i="27"/>
  <c r="L159" i="27"/>
  <c r="I10" i="28"/>
  <c r="K10" i="28"/>
  <c r="J10" i="28"/>
  <c r="M10" i="28"/>
  <c r="L10" i="28"/>
  <c r="I18" i="28"/>
  <c r="K18" i="28"/>
  <c r="J18" i="28"/>
  <c r="L18" i="28"/>
  <c r="M18" i="28"/>
  <c r="H32" i="30"/>
  <c r="F42" i="30"/>
  <c r="J189" i="30"/>
  <c r="H215" i="30"/>
  <c r="L54" i="31"/>
  <c r="M71" i="26"/>
  <c r="J71" i="26"/>
  <c r="K71" i="26"/>
  <c r="I71" i="26"/>
  <c r="L71" i="26"/>
  <c r="M80" i="26"/>
  <c r="J80" i="26"/>
  <c r="L80" i="26"/>
  <c r="I80" i="26"/>
  <c r="K80" i="26"/>
  <c r="M88" i="26"/>
  <c r="J88" i="26"/>
  <c r="K88" i="26"/>
  <c r="L88" i="26"/>
  <c r="I88" i="26"/>
  <c r="C104" i="26"/>
  <c r="M97" i="26"/>
  <c r="J97" i="26"/>
  <c r="I97" i="26"/>
  <c r="K97" i="26"/>
  <c r="L97" i="26"/>
  <c r="M106" i="26"/>
  <c r="J106" i="26"/>
  <c r="I106" i="26"/>
  <c r="K106" i="26"/>
  <c r="L106" i="26"/>
  <c r="D118" i="26"/>
  <c r="M114" i="26"/>
  <c r="J114" i="26"/>
  <c r="I114" i="26"/>
  <c r="L114" i="26"/>
  <c r="K114" i="26"/>
  <c r="M123" i="26"/>
  <c r="J123" i="26"/>
  <c r="I123" i="26"/>
  <c r="K123" i="26"/>
  <c r="L123" i="26"/>
  <c r="E132" i="26"/>
  <c r="M131" i="26"/>
  <c r="J131" i="26"/>
  <c r="I131" i="26"/>
  <c r="K131" i="26"/>
  <c r="L131" i="26"/>
  <c r="F146" i="26"/>
  <c r="M140" i="26"/>
  <c r="J140" i="26"/>
  <c r="I140" i="26"/>
  <c r="L140" i="26"/>
  <c r="K140" i="26"/>
  <c r="M149" i="26"/>
  <c r="J149" i="26"/>
  <c r="I149" i="26"/>
  <c r="L149" i="26"/>
  <c r="K149" i="26"/>
  <c r="G160" i="26"/>
  <c r="M157" i="26"/>
  <c r="J157" i="26"/>
  <c r="I157" i="26"/>
  <c r="K157" i="26"/>
  <c r="L157" i="26"/>
  <c r="M8" i="27"/>
  <c r="J8" i="27"/>
  <c r="I8" i="27"/>
  <c r="L8" i="27"/>
  <c r="K8" i="27"/>
  <c r="D20" i="27"/>
  <c r="M16" i="27"/>
  <c r="J16" i="27"/>
  <c r="I16" i="27"/>
  <c r="L16" i="27"/>
  <c r="K16" i="27"/>
  <c r="M25" i="27"/>
  <c r="J25" i="27"/>
  <c r="I25" i="27"/>
  <c r="L25" i="27"/>
  <c r="K25" i="27"/>
  <c r="E34" i="27"/>
  <c r="M33" i="27"/>
  <c r="J33" i="27"/>
  <c r="I33" i="27"/>
  <c r="L33" i="27"/>
  <c r="K33" i="27"/>
  <c r="F48" i="27"/>
  <c r="M42" i="27"/>
  <c r="J42" i="27"/>
  <c r="I42" i="27"/>
  <c r="L42" i="27"/>
  <c r="K42" i="27"/>
  <c r="M51" i="27"/>
  <c r="J51" i="27"/>
  <c r="I51" i="27"/>
  <c r="L51" i="27"/>
  <c r="K51" i="27"/>
  <c r="G62" i="27"/>
  <c r="M59" i="27"/>
  <c r="J59" i="27"/>
  <c r="I59" i="27"/>
  <c r="L59" i="27"/>
  <c r="K59" i="27"/>
  <c r="H76" i="27"/>
  <c r="M68" i="27"/>
  <c r="J68" i="27"/>
  <c r="I68" i="27"/>
  <c r="L68" i="27"/>
  <c r="K68" i="27"/>
  <c r="M85" i="27"/>
  <c r="J85" i="27"/>
  <c r="I85" i="27"/>
  <c r="L85" i="27"/>
  <c r="K85" i="27"/>
  <c r="M94" i="27"/>
  <c r="J94" i="27"/>
  <c r="I94" i="27"/>
  <c r="L94" i="27"/>
  <c r="K94" i="27"/>
  <c r="M102" i="27"/>
  <c r="J102" i="27"/>
  <c r="I102" i="27"/>
  <c r="L102" i="27"/>
  <c r="K102" i="27"/>
  <c r="C118" i="27"/>
  <c r="M111" i="27"/>
  <c r="J111" i="27"/>
  <c r="I111" i="27"/>
  <c r="L111" i="27"/>
  <c r="K111" i="27"/>
  <c r="M120" i="27"/>
  <c r="J120" i="27"/>
  <c r="I120" i="27"/>
  <c r="L120" i="27"/>
  <c r="K120" i="27"/>
  <c r="D132" i="27"/>
  <c r="M128" i="27"/>
  <c r="J128" i="27"/>
  <c r="I128" i="27"/>
  <c r="L128" i="27"/>
  <c r="K128" i="27"/>
  <c r="M137" i="27"/>
  <c r="J137" i="27"/>
  <c r="I137" i="27"/>
  <c r="L137" i="27"/>
  <c r="K137" i="27"/>
  <c r="E146" i="27"/>
  <c r="M145" i="27"/>
  <c r="J145" i="27"/>
  <c r="I145" i="27"/>
  <c r="L145" i="27"/>
  <c r="K145" i="27"/>
  <c r="F160" i="27"/>
  <c r="M154" i="27"/>
  <c r="J154" i="27"/>
  <c r="I154" i="27"/>
  <c r="L154" i="27"/>
  <c r="K154" i="27"/>
  <c r="F10" i="30"/>
  <c r="H13" i="30"/>
  <c r="N16" i="30"/>
  <c r="O16" i="30"/>
  <c r="F34" i="30"/>
  <c r="L36" i="30"/>
  <c r="H62" i="30"/>
  <c r="O64" i="30"/>
  <c r="N64" i="30"/>
  <c r="O75" i="30"/>
  <c r="N75" i="30"/>
  <c r="H98" i="30"/>
  <c r="J148" i="30"/>
  <c r="L212" i="30"/>
  <c r="F229" i="30"/>
  <c r="L284" i="30"/>
  <c r="F15" i="30"/>
  <c r="O18" i="30"/>
  <c r="N18" i="30"/>
  <c r="F37" i="30"/>
  <c r="L39" i="30"/>
  <c r="J57" i="30"/>
  <c r="H78" i="30"/>
  <c r="O80" i="30"/>
  <c r="N80" i="30"/>
  <c r="L107" i="30"/>
  <c r="O163" i="30"/>
  <c r="N163" i="30"/>
  <c r="L173" i="30"/>
  <c r="L12" i="30"/>
  <c r="H14" i="30"/>
  <c r="O15" i="30"/>
  <c r="N15" i="30"/>
  <c r="J19" i="30"/>
  <c r="H40" i="30"/>
  <c r="O42" i="30"/>
  <c r="N42" i="30"/>
  <c r="J75" i="30"/>
  <c r="F56" i="30"/>
  <c r="L58" i="30"/>
  <c r="J79" i="30"/>
  <c r="L86" i="30"/>
  <c r="L102" i="30"/>
  <c r="O166" i="30"/>
  <c r="N166" i="30"/>
  <c r="F237" i="30"/>
  <c r="O19" i="31"/>
  <c r="N19" i="31"/>
  <c r="J14" i="30"/>
  <c r="F16" i="30"/>
  <c r="L17" i="30"/>
  <c r="J33" i="30"/>
  <c r="H43" i="30"/>
  <c r="O53" i="30"/>
  <c r="N53" i="30"/>
  <c r="F61" i="30"/>
  <c r="L63" i="30"/>
  <c r="L143" i="30"/>
  <c r="J153" i="30"/>
  <c r="L209" i="30"/>
  <c r="L9" i="30"/>
  <c r="H16" i="30"/>
  <c r="J38" i="30"/>
  <c r="H54" i="30"/>
  <c r="O56" i="30"/>
  <c r="N56" i="30"/>
  <c r="F64" i="30"/>
  <c r="F75" i="30"/>
  <c r="L77" i="30"/>
  <c r="F210" i="30"/>
  <c r="J11" i="30"/>
  <c r="F18" i="30"/>
  <c r="L20" i="30"/>
  <c r="L31" i="30"/>
  <c r="J41" i="30"/>
  <c r="H59" i="30"/>
  <c r="O61" i="30"/>
  <c r="N61" i="30"/>
  <c r="F80" i="30"/>
  <c r="L82" i="30"/>
  <c r="F105" i="30"/>
  <c r="O171" i="30"/>
  <c r="N171" i="30"/>
  <c r="F171" i="30"/>
  <c r="L18" i="30"/>
  <c r="J20" i="30"/>
  <c r="J31" i="30"/>
  <c r="H33" i="30"/>
  <c r="F35" i="30"/>
  <c r="N35" i="30"/>
  <c r="O35" i="30"/>
  <c r="L37" i="30"/>
  <c r="J39" i="30"/>
  <c r="H41" i="30"/>
  <c r="F43" i="30"/>
  <c r="F54" i="30"/>
  <c r="N54" i="30"/>
  <c r="O54" i="30"/>
  <c r="J58" i="30"/>
  <c r="H60" i="30"/>
  <c r="F62" i="30"/>
  <c r="N62" i="30"/>
  <c r="O62" i="30"/>
  <c r="H79" i="30"/>
  <c r="F81" i="30"/>
  <c r="N81" i="30"/>
  <c r="O81" i="30"/>
  <c r="O97" i="30"/>
  <c r="N97" i="30"/>
  <c r="J104" i="30"/>
  <c r="F163" i="30"/>
  <c r="L165" i="30"/>
  <c r="J175" i="30"/>
  <c r="J211" i="30"/>
  <c r="F231" i="30"/>
  <c r="J252" i="30"/>
  <c r="L262" i="30"/>
  <c r="O11" i="31"/>
  <c r="N11" i="31"/>
  <c r="J9" i="30"/>
  <c r="H11" i="30"/>
  <c r="F13" i="30"/>
  <c r="O13" i="30"/>
  <c r="N13" i="30"/>
  <c r="L15" i="30"/>
  <c r="J17" i="30"/>
  <c r="H19" i="30"/>
  <c r="F21" i="30"/>
  <c r="F32" i="30"/>
  <c r="O32" i="30"/>
  <c r="N32" i="30"/>
  <c r="L34" i="30"/>
  <c r="J36" i="30"/>
  <c r="H38" i="30"/>
  <c r="F40" i="30"/>
  <c r="O40" i="30"/>
  <c r="N40" i="30"/>
  <c r="L42" i="30"/>
  <c r="L99" i="30"/>
  <c r="J109" i="30"/>
  <c r="L241" i="30"/>
  <c r="F232" i="30"/>
  <c r="H10" i="30"/>
  <c r="F12" i="30"/>
  <c r="O12" i="30"/>
  <c r="N12" i="30"/>
  <c r="L14" i="30"/>
  <c r="J16" i="30"/>
  <c r="H18" i="30"/>
  <c r="F20" i="30"/>
  <c r="O20" i="30"/>
  <c r="N20" i="30"/>
  <c r="F31" i="30"/>
  <c r="O31" i="30"/>
  <c r="N31" i="30"/>
  <c r="L33" i="30"/>
  <c r="J35" i="30"/>
  <c r="H37" i="30"/>
  <c r="F39" i="30"/>
  <c r="O39" i="30"/>
  <c r="N39" i="30"/>
  <c r="L41" i="30"/>
  <c r="J43" i="30"/>
  <c r="O100" i="30"/>
  <c r="N100" i="30"/>
  <c r="F108" i="30"/>
  <c r="H233" i="30"/>
  <c r="J285" i="30"/>
  <c r="F9" i="30"/>
  <c r="O9" i="30"/>
  <c r="N9" i="30"/>
  <c r="L11" i="30"/>
  <c r="J13" i="30"/>
  <c r="H15" i="30"/>
  <c r="F17" i="30"/>
  <c r="O17" i="30"/>
  <c r="N17" i="30"/>
  <c r="L19" i="30"/>
  <c r="J21" i="30"/>
  <c r="J32" i="30"/>
  <c r="H34" i="30"/>
  <c r="F36" i="30"/>
  <c r="O36" i="30"/>
  <c r="N36" i="30"/>
  <c r="L38" i="30"/>
  <c r="J40" i="30"/>
  <c r="H42" i="30"/>
  <c r="F97" i="30"/>
  <c r="H103" i="30"/>
  <c r="O105" i="30"/>
  <c r="N105" i="30"/>
  <c r="H259" i="30"/>
  <c r="J10" i="30"/>
  <c r="H12" i="30"/>
  <c r="F14" i="30"/>
  <c r="N14" i="30"/>
  <c r="O14" i="30"/>
  <c r="L16" i="30"/>
  <c r="J18" i="30"/>
  <c r="H20" i="30"/>
  <c r="H31" i="30"/>
  <c r="F33" i="30"/>
  <c r="N33" i="30"/>
  <c r="O33" i="30"/>
  <c r="L35" i="30"/>
  <c r="J37" i="30"/>
  <c r="H39" i="30"/>
  <c r="F41" i="30"/>
  <c r="N41" i="30"/>
  <c r="O41" i="30"/>
  <c r="L43" i="30"/>
  <c r="F60" i="30"/>
  <c r="L97" i="30"/>
  <c r="H106" i="30"/>
  <c r="O108" i="30"/>
  <c r="N108" i="30"/>
  <c r="H230" i="30"/>
  <c r="F234" i="30"/>
  <c r="J238" i="30"/>
  <c r="H9" i="30"/>
  <c r="F11" i="30"/>
  <c r="O11" i="30"/>
  <c r="N11" i="30"/>
  <c r="L13" i="30"/>
  <c r="J15" i="30"/>
  <c r="H17" i="30"/>
  <c r="F19" i="30"/>
  <c r="O19" i="30"/>
  <c r="N19" i="30"/>
  <c r="L21" i="30"/>
  <c r="L32" i="30"/>
  <c r="J34" i="30"/>
  <c r="H36" i="30"/>
  <c r="F38" i="30"/>
  <c r="O38" i="30"/>
  <c r="N38" i="30"/>
  <c r="L40" i="30"/>
  <c r="J42" i="30"/>
  <c r="H55" i="30"/>
  <c r="F57" i="30"/>
  <c r="O57" i="30"/>
  <c r="N57" i="30"/>
  <c r="H63" i="30"/>
  <c r="F65" i="30"/>
  <c r="F76" i="30"/>
  <c r="O76" i="30"/>
  <c r="N76" i="30"/>
  <c r="J99" i="30"/>
  <c r="J101" i="30"/>
  <c r="F235" i="30"/>
  <c r="L239" i="30"/>
  <c r="O10" i="31"/>
  <c r="N10" i="31"/>
  <c r="H98" i="31"/>
  <c r="F98" i="30"/>
  <c r="O98" i="30"/>
  <c r="N98" i="30"/>
  <c r="L100" i="30"/>
  <c r="J102" i="30"/>
  <c r="H104" i="30"/>
  <c r="F106" i="30"/>
  <c r="N106" i="30"/>
  <c r="O106" i="30"/>
  <c r="L108" i="30"/>
  <c r="O253" i="30"/>
  <c r="N253" i="30"/>
  <c r="H261" i="30"/>
  <c r="O13" i="31"/>
  <c r="N13" i="31"/>
  <c r="F32" i="31"/>
  <c r="H65" i="31"/>
  <c r="L78" i="31"/>
  <c r="J87" i="31"/>
  <c r="H101" i="30"/>
  <c r="F103" i="30"/>
  <c r="O103" i="30"/>
  <c r="N103" i="30"/>
  <c r="L105" i="30"/>
  <c r="J107" i="30"/>
  <c r="H109" i="30"/>
  <c r="H238" i="30"/>
  <c r="N240" i="30"/>
  <c r="O240" i="30"/>
  <c r="H254" i="30"/>
  <c r="O256" i="30"/>
  <c r="N256" i="30"/>
  <c r="H275" i="30"/>
  <c r="F278" i="30"/>
  <c r="H281" i="30"/>
  <c r="O14" i="31"/>
  <c r="N14" i="31"/>
  <c r="J39" i="31"/>
  <c r="L53" i="31"/>
  <c r="H60" i="31"/>
  <c r="F79" i="31"/>
  <c r="L87" i="31"/>
  <c r="J98" i="30"/>
  <c r="H100" i="30"/>
  <c r="F102" i="30"/>
  <c r="O102" i="30"/>
  <c r="N102" i="30"/>
  <c r="L104" i="30"/>
  <c r="J106" i="30"/>
  <c r="H108" i="30"/>
  <c r="J257" i="30"/>
  <c r="O262" i="30"/>
  <c r="N262" i="30"/>
  <c r="H273" i="30"/>
  <c r="L35" i="31"/>
  <c r="J55" i="31"/>
  <c r="F62" i="31"/>
  <c r="F83" i="31"/>
  <c r="J98" i="31"/>
  <c r="H97" i="30"/>
  <c r="F99" i="30"/>
  <c r="O99" i="30"/>
  <c r="N99" i="30"/>
  <c r="L101" i="30"/>
  <c r="J103" i="30"/>
  <c r="H105" i="30"/>
  <c r="F107" i="30"/>
  <c r="O107" i="30"/>
  <c r="N107" i="30"/>
  <c r="L109" i="30"/>
  <c r="L12" i="31"/>
  <c r="O35" i="31"/>
  <c r="N35" i="31"/>
  <c r="J63" i="31"/>
  <c r="J83" i="31"/>
  <c r="L98" i="30"/>
  <c r="J100" i="30"/>
  <c r="H102" i="30"/>
  <c r="F104" i="30"/>
  <c r="N104" i="30"/>
  <c r="O104" i="30"/>
  <c r="L106" i="30"/>
  <c r="J108" i="30"/>
  <c r="F253" i="30"/>
  <c r="L255" i="30"/>
  <c r="L260" i="30"/>
  <c r="J263" i="30"/>
  <c r="H17" i="31"/>
  <c r="F85" i="31"/>
  <c r="N100" i="31"/>
  <c r="O100" i="31"/>
  <c r="J97" i="30"/>
  <c r="H99" i="30"/>
  <c r="F101" i="30"/>
  <c r="O101" i="30"/>
  <c r="N101" i="30"/>
  <c r="L103" i="30"/>
  <c r="J105" i="30"/>
  <c r="H107" i="30"/>
  <c r="F109" i="30"/>
  <c r="H251" i="30"/>
  <c r="F256" i="30"/>
  <c r="L258" i="30"/>
  <c r="J18" i="31"/>
  <c r="F100" i="31"/>
  <c r="J37" i="31"/>
  <c r="L85" i="31"/>
  <c r="L102" i="31"/>
  <c r="J9" i="31"/>
  <c r="J12" i="31"/>
  <c r="O16" i="31"/>
  <c r="N16" i="31"/>
  <c r="J20" i="31"/>
  <c r="O105" i="31"/>
  <c r="N105" i="31"/>
  <c r="F35" i="31"/>
  <c r="H38" i="31"/>
  <c r="N41" i="31"/>
  <c r="O41" i="31"/>
  <c r="H58" i="31"/>
  <c r="O59" i="31"/>
  <c r="N59" i="31"/>
  <c r="H76" i="31"/>
  <c r="O86" i="31"/>
  <c r="N86" i="31"/>
  <c r="H104" i="31"/>
  <c r="O108" i="31"/>
  <c r="N108" i="31"/>
  <c r="N31" i="33"/>
  <c r="O31" i="33"/>
  <c r="N41" i="33"/>
  <c r="O41" i="33"/>
  <c r="M87" i="33"/>
  <c r="O75" i="33"/>
  <c r="N75" i="33"/>
  <c r="F8" i="40"/>
  <c r="L10" i="31"/>
  <c r="L13" i="31"/>
  <c r="J14" i="31"/>
  <c r="L15" i="31"/>
  <c r="H19" i="31"/>
  <c r="N33" i="31"/>
  <c r="O33" i="31"/>
  <c r="F40" i="31"/>
  <c r="J58" i="31"/>
  <c r="H87" i="31"/>
  <c r="O97" i="31"/>
  <c r="N97" i="31"/>
  <c r="O106" i="31"/>
  <c r="N106" i="31"/>
  <c r="O8" i="35"/>
  <c r="P8" i="35"/>
  <c r="I127" i="37"/>
  <c r="F129" i="37"/>
  <c r="H127" i="37"/>
  <c r="G127" i="37"/>
  <c r="F16" i="31"/>
  <c r="L18" i="31"/>
  <c r="H39" i="31"/>
  <c r="O40" i="31"/>
  <c r="N40" i="31"/>
  <c r="H57" i="31"/>
  <c r="N60" i="31"/>
  <c r="O60" i="31"/>
  <c r="H79" i="31"/>
  <c r="O57" i="33"/>
  <c r="N57" i="33"/>
  <c r="F11" i="31"/>
  <c r="F14" i="31"/>
  <c r="J17" i="31"/>
  <c r="F21" i="31"/>
  <c r="H31" i="31"/>
  <c r="O32" i="31"/>
  <c r="N32" i="31"/>
  <c r="O81" i="31"/>
  <c r="N81" i="31"/>
  <c r="H9" i="31"/>
  <c r="F10" i="31"/>
  <c r="H12" i="31"/>
  <c r="F13" i="31"/>
  <c r="L16" i="31"/>
  <c r="H20" i="31"/>
  <c r="H41" i="31"/>
  <c r="O62" i="31"/>
  <c r="N62" i="31"/>
  <c r="H108" i="31"/>
  <c r="O82" i="33"/>
  <c r="N82" i="33"/>
  <c r="J10" i="31"/>
  <c r="H11" i="31"/>
  <c r="H14" i="31"/>
  <c r="J15" i="31"/>
  <c r="F19" i="31"/>
  <c r="L21" i="31"/>
  <c r="H33" i="31"/>
  <c r="J36" i="31"/>
  <c r="F43" i="31"/>
  <c r="O54" i="31"/>
  <c r="N54" i="31"/>
  <c r="N77" i="31"/>
  <c r="O77" i="31"/>
  <c r="H84" i="31"/>
  <c r="O53" i="33"/>
  <c r="N53" i="33"/>
  <c r="O59" i="33"/>
  <c r="N59" i="33"/>
  <c r="Y31" i="35"/>
  <c r="X31" i="35"/>
  <c r="N12" i="41"/>
  <c r="M12" i="41"/>
  <c r="L12" i="41"/>
  <c r="O16" i="35"/>
  <c r="P16" i="35"/>
  <c r="Y36" i="35"/>
  <c r="X36" i="35"/>
  <c r="O38" i="31"/>
  <c r="N38" i="31"/>
  <c r="O55" i="33"/>
  <c r="N55" i="33"/>
  <c r="O64" i="33"/>
  <c r="N64" i="33"/>
  <c r="O9" i="35"/>
  <c r="P9" i="35"/>
  <c r="AN36" i="35"/>
  <c r="AO36" i="35"/>
  <c r="F8" i="38"/>
  <c r="H16" i="31"/>
  <c r="F18" i="31"/>
  <c r="O18" i="31"/>
  <c r="N18" i="31"/>
  <c r="L20" i="31"/>
  <c r="O42" i="33"/>
  <c r="N42" i="33"/>
  <c r="N33" i="33"/>
  <c r="O33" i="33"/>
  <c r="O61" i="33"/>
  <c r="N61" i="33"/>
  <c r="O13" i="35"/>
  <c r="P13" i="35"/>
  <c r="L9" i="31"/>
  <c r="J11" i="31"/>
  <c r="H13" i="31"/>
  <c r="F15" i="31"/>
  <c r="O15" i="31"/>
  <c r="N15" i="31"/>
  <c r="L17" i="31"/>
  <c r="J19" i="31"/>
  <c r="H21" i="31"/>
  <c r="N35" i="33"/>
  <c r="O35" i="33"/>
  <c r="O83" i="33"/>
  <c r="N83" i="33"/>
  <c r="O12" i="35"/>
  <c r="P12" i="35"/>
  <c r="H10" i="31"/>
  <c r="F12" i="31"/>
  <c r="N12" i="31"/>
  <c r="O12" i="31"/>
  <c r="L14" i="31"/>
  <c r="J16" i="31"/>
  <c r="H18" i="31"/>
  <c r="F20" i="31"/>
  <c r="N20" i="31"/>
  <c r="O20" i="31"/>
  <c r="N37" i="33"/>
  <c r="O37" i="33"/>
  <c r="F9" i="31"/>
  <c r="N9" i="31"/>
  <c r="O9" i="31"/>
  <c r="L11" i="31"/>
  <c r="J13" i="31"/>
  <c r="H15" i="31"/>
  <c r="F17" i="31"/>
  <c r="O17" i="31"/>
  <c r="N17" i="31"/>
  <c r="L19" i="31"/>
  <c r="J21" i="31"/>
  <c r="N39" i="33"/>
  <c r="O39" i="33"/>
  <c r="O17" i="35"/>
  <c r="P17" i="35"/>
  <c r="Y39" i="35"/>
  <c r="X39" i="35"/>
  <c r="K127" i="37"/>
  <c r="M127" i="37"/>
  <c r="O127" i="37"/>
  <c r="J129" i="37"/>
  <c r="N127" i="37"/>
  <c r="L127" i="37"/>
  <c r="O80" i="33"/>
  <c r="N80" i="33"/>
  <c r="O81" i="33"/>
  <c r="N81" i="33"/>
  <c r="X32" i="35"/>
  <c r="Y32" i="35"/>
  <c r="Y34" i="35"/>
  <c r="X34" i="35"/>
  <c r="M8" i="37"/>
  <c r="L8" i="37"/>
  <c r="K8" i="37"/>
  <c r="O32" i="33"/>
  <c r="N32" i="33"/>
  <c r="O34" i="33"/>
  <c r="N34" i="33"/>
  <c r="O36" i="33"/>
  <c r="N36" i="33"/>
  <c r="O38" i="33"/>
  <c r="N38" i="33"/>
  <c r="O40" i="33"/>
  <c r="N40" i="33"/>
  <c r="Y18" i="35"/>
  <c r="X18" i="35"/>
  <c r="L6" i="37"/>
  <c r="K6" i="37"/>
  <c r="C129" i="37"/>
  <c r="G125" i="37"/>
  <c r="H125" i="37"/>
  <c r="I125" i="37"/>
  <c r="N11" i="38"/>
  <c r="M11" i="38"/>
  <c r="L11" i="38"/>
  <c r="C16" i="42"/>
  <c r="O76" i="33"/>
  <c r="N76" i="33"/>
  <c r="O77" i="33"/>
  <c r="N77" i="33"/>
  <c r="O84" i="33"/>
  <c r="N84" i="33"/>
  <c r="O85" i="33"/>
  <c r="N85" i="33"/>
  <c r="H11" i="40"/>
  <c r="I11" i="40"/>
  <c r="J11" i="40"/>
  <c r="N8" i="41"/>
  <c r="M8" i="41"/>
  <c r="L8" i="41"/>
  <c r="N8" i="42"/>
  <c r="M8" i="42"/>
  <c r="L8" i="42"/>
  <c r="H35" i="35"/>
  <c r="I35" i="35"/>
  <c r="O78" i="33"/>
  <c r="N78" i="33"/>
  <c r="O79" i="33"/>
  <c r="N79" i="33"/>
  <c r="O86" i="33"/>
  <c r="N86" i="33"/>
  <c r="I18" i="35"/>
  <c r="H18" i="35"/>
  <c r="BB18" i="35"/>
  <c r="AY18" i="35"/>
  <c r="AZ18" i="35"/>
  <c r="BA18" i="35"/>
  <c r="AX18" i="35"/>
  <c r="D129" i="37"/>
  <c r="N128" i="37"/>
  <c r="M128" i="37"/>
  <c r="L128" i="37"/>
  <c r="K128" i="37"/>
  <c r="O128" i="37"/>
  <c r="J9" i="38"/>
  <c r="I9" i="38"/>
  <c r="H9" i="38"/>
  <c r="M9" i="38"/>
  <c r="O135" i="38"/>
  <c r="N135" i="38"/>
  <c r="M135" i="38"/>
  <c r="L135" i="38"/>
  <c r="K135" i="38"/>
  <c r="G137" i="38"/>
  <c r="I137" i="38"/>
  <c r="H137" i="38"/>
  <c r="S9" i="39"/>
  <c r="Q9" i="39"/>
  <c r="P9" i="39"/>
  <c r="T9" i="39"/>
  <c r="R9" i="39"/>
  <c r="L9" i="40"/>
  <c r="N9" i="40"/>
  <c r="T7" i="40"/>
  <c r="S7" i="40"/>
  <c r="P7" i="40"/>
  <c r="AA19" i="40"/>
  <c r="Q7" i="40"/>
  <c r="R7" i="40"/>
  <c r="N10" i="40"/>
  <c r="M10" i="40"/>
  <c r="L10" i="40"/>
  <c r="N9" i="41"/>
  <c r="M9" i="41"/>
  <c r="L9" i="41"/>
  <c r="P6" i="37"/>
  <c r="O6" i="37"/>
  <c r="R6" i="37"/>
  <c r="Q6" i="37"/>
  <c r="E11" i="37"/>
  <c r="I10" i="37"/>
  <c r="H10" i="37"/>
  <c r="G10" i="37"/>
  <c r="F6" i="38"/>
  <c r="F6" i="39"/>
  <c r="O135" i="39"/>
  <c r="N135" i="39"/>
  <c r="M135" i="39"/>
  <c r="L135" i="39"/>
  <c r="K135" i="39"/>
  <c r="T11" i="40"/>
  <c r="S11" i="40"/>
  <c r="P11" i="40"/>
  <c r="R11" i="40"/>
  <c r="Q11" i="40"/>
  <c r="T6" i="41"/>
  <c r="O16" i="41"/>
  <c r="S6" i="41"/>
  <c r="R6" i="41"/>
  <c r="Q6" i="41"/>
  <c r="P6" i="41"/>
  <c r="O138" i="41"/>
  <c r="N138" i="41"/>
  <c r="M138" i="41"/>
  <c r="L138" i="41"/>
  <c r="T9" i="42"/>
  <c r="S9" i="42"/>
  <c r="R9" i="42"/>
  <c r="Q9" i="42"/>
  <c r="P9" i="42"/>
  <c r="O124" i="37"/>
  <c r="L124" i="37"/>
  <c r="N124" i="37"/>
  <c r="M124" i="37"/>
  <c r="N7" i="38"/>
  <c r="M7" i="38"/>
  <c r="L7" i="38"/>
  <c r="I136" i="38"/>
  <c r="H136" i="38"/>
  <c r="G136" i="38"/>
  <c r="F9" i="40"/>
  <c r="J9" i="41"/>
  <c r="I9" i="41"/>
  <c r="H9" i="41"/>
  <c r="F10" i="42"/>
  <c r="L9" i="38"/>
  <c r="N9" i="38"/>
  <c r="N6" i="40"/>
  <c r="M6" i="40"/>
  <c r="L6" i="40"/>
  <c r="T12" i="40"/>
  <c r="S12" i="40"/>
  <c r="R12" i="40"/>
  <c r="Q12" i="40"/>
  <c r="P12" i="40"/>
  <c r="I142" i="41"/>
  <c r="H142" i="41"/>
  <c r="K142" i="41" s="1"/>
  <c r="G142" i="41"/>
  <c r="P12" i="42"/>
  <c r="T12" i="42"/>
  <c r="S12" i="42"/>
  <c r="R12" i="42"/>
  <c r="Q12" i="42"/>
  <c r="R10" i="37"/>
  <c r="Q10" i="37"/>
  <c r="P10" i="37"/>
  <c r="O10" i="37"/>
  <c r="T10" i="37"/>
  <c r="S10" i="37"/>
  <c r="F10" i="38"/>
  <c r="M11" i="39"/>
  <c r="L11" i="39"/>
  <c r="N11" i="39"/>
  <c r="G137" i="39"/>
  <c r="H137" i="39"/>
  <c r="I137" i="39"/>
  <c r="T14" i="41"/>
  <c r="S14" i="41"/>
  <c r="R14" i="41"/>
  <c r="Q14" i="41"/>
  <c r="P14" i="41"/>
  <c r="M7" i="37"/>
  <c r="K7" i="37"/>
  <c r="L7" i="37"/>
  <c r="F11" i="37"/>
  <c r="I9" i="37"/>
  <c r="H9" i="37"/>
  <c r="G9" i="37"/>
  <c r="T9" i="37"/>
  <c r="S9" i="37"/>
  <c r="N11" i="37"/>
  <c r="R9" i="37"/>
  <c r="Q9" i="37"/>
  <c r="P9" i="37"/>
  <c r="O9" i="37"/>
  <c r="J12" i="38"/>
  <c r="I12" i="38"/>
  <c r="H12" i="38"/>
  <c r="T12" i="38"/>
  <c r="S12" i="38"/>
  <c r="R12" i="38"/>
  <c r="Q12" i="38"/>
  <c r="P12" i="38"/>
  <c r="L9" i="39"/>
  <c r="N9" i="39"/>
  <c r="I136" i="40"/>
  <c r="H136" i="40"/>
  <c r="G136" i="40"/>
  <c r="I138" i="40"/>
  <c r="H138" i="40"/>
  <c r="G138" i="40"/>
  <c r="F13" i="43"/>
  <c r="L137" i="38"/>
  <c r="N137" i="38"/>
  <c r="M137" i="38"/>
  <c r="K137" i="38"/>
  <c r="O137" i="38"/>
  <c r="I136" i="39"/>
  <c r="H136" i="39"/>
  <c r="G136" i="39"/>
  <c r="J8" i="40"/>
  <c r="I8" i="40"/>
  <c r="M8" i="40"/>
  <c r="H8" i="40"/>
  <c r="F7" i="41"/>
  <c r="H13" i="41"/>
  <c r="I13" i="41"/>
  <c r="J13" i="41"/>
  <c r="J10" i="42"/>
  <c r="I10" i="42"/>
  <c r="H10" i="42"/>
  <c r="H7" i="37"/>
  <c r="G7" i="37"/>
  <c r="I7" i="37"/>
  <c r="P7" i="37"/>
  <c r="O7" i="37"/>
  <c r="R7" i="37"/>
  <c r="T7" i="37"/>
  <c r="S7" i="37"/>
  <c r="Q7" i="37"/>
  <c r="L9" i="37"/>
  <c r="K9" i="37"/>
  <c r="J11" i="37"/>
  <c r="M9" i="37"/>
  <c r="F7" i="38"/>
  <c r="L8" i="38"/>
  <c r="N8" i="38"/>
  <c r="F11" i="38"/>
  <c r="M12" i="38"/>
  <c r="L12" i="38"/>
  <c r="N12" i="38"/>
  <c r="N6" i="39"/>
  <c r="M6" i="39"/>
  <c r="L6" i="39"/>
  <c r="H7" i="40"/>
  <c r="J7" i="40"/>
  <c r="I7" i="40"/>
  <c r="J7" i="41"/>
  <c r="I7" i="41"/>
  <c r="H7" i="41"/>
  <c r="T10" i="41"/>
  <c r="S10" i="41"/>
  <c r="R10" i="41"/>
  <c r="Q10" i="41"/>
  <c r="P10" i="41"/>
  <c r="J11" i="42"/>
  <c r="H11" i="42"/>
  <c r="I11" i="42"/>
  <c r="I142" i="42"/>
  <c r="H142" i="42"/>
  <c r="K142" i="42" s="1"/>
  <c r="G142" i="42"/>
  <c r="J8" i="43"/>
  <c r="I8" i="43"/>
  <c r="H8" i="43"/>
  <c r="C11" i="37"/>
  <c r="G135" i="38"/>
  <c r="I135" i="38"/>
  <c r="H135" i="38"/>
  <c r="O138" i="38"/>
  <c r="N138" i="38"/>
  <c r="K138" i="38"/>
  <c r="M138" i="38"/>
  <c r="L138" i="38"/>
  <c r="F12" i="40"/>
  <c r="N135" i="40"/>
  <c r="M135" i="40"/>
  <c r="L135" i="40"/>
  <c r="K135" i="40"/>
  <c r="O135" i="40"/>
  <c r="O137" i="40"/>
  <c r="N137" i="40"/>
  <c r="M137" i="40"/>
  <c r="L137" i="40"/>
  <c r="K137" i="40"/>
  <c r="T13" i="41"/>
  <c r="S13" i="41"/>
  <c r="P13" i="41"/>
  <c r="R13" i="41"/>
  <c r="Q13" i="41"/>
  <c r="G140" i="41"/>
  <c r="H140" i="41"/>
  <c r="K140" i="41" s="1"/>
  <c r="I140" i="41"/>
  <c r="H7" i="42"/>
  <c r="J7" i="42"/>
  <c r="I7" i="42"/>
  <c r="H6" i="37"/>
  <c r="G6" i="37"/>
  <c r="H8" i="37"/>
  <c r="I8" i="37"/>
  <c r="G8" i="37"/>
  <c r="T8" i="37"/>
  <c r="S8" i="37"/>
  <c r="P8" i="37"/>
  <c r="O8" i="37"/>
  <c r="R8" i="37"/>
  <c r="Q8" i="37"/>
  <c r="D11" i="37"/>
  <c r="L10" i="37"/>
  <c r="M10" i="37"/>
  <c r="K10" i="37"/>
  <c r="I11" i="38"/>
  <c r="J11" i="38"/>
  <c r="H11" i="38"/>
  <c r="T11" i="38"/>
  <c r="Q11" i="38"/>
  <c r="P11" i="38"/>
  <c r="S11" i="38"/>
  <c r="R11" i="38"/>
  <c r="F12" i="38"/>
  <c r="O136" i="38"/>
  <c r="L136" i="38"/>
  <c r="M136" i="38"/>
  <c r="K136" i="38"/>
  <c r="N136" i="38"/>
  <c r="M7" i="39"/>
  <c r="L7" i="39"/>
  <c r="N7" i="39"/>
  <c r="T8" i="40"/>
  <c r="S8" i="40"/>
  <c r="R8" i="40"/>
  <c r="Q8" i="40"/>
  <c r="P8" i="40"/>
  <c r="J12" i="40"/>
  <c r="I12" i="40"/>
  <c r="H12" i="40"/>
  <c r="I134" i="40"/>
  <c r="H134" i="40"/>
  <c r="G134" i="40"/>
  <c r="F12" i="41"/>
  <c r="E16" i="41"/>
  <c r="F16" i="41" s="1"/>
  <c r="F6" i="41"/>
  <c r="R7" i="41"/>
  <c r="Q7" i="41"/>
  <c r="P7" i="41"/>
  <c r="T7" i="41"/>
  <c r="S7" i="41"/>
  <c r="J12" i="39"/>
  <c r="H12" i="39"/>
  <c r="I12" i="39"/>
  <c r="S12" i="39"/>
  <c r="R12" i="39"/>
  <c r="Q12" i="39"/>
  <c r="P12" i="39"/>
  <c r="T12" i="39"/>
  <c r="I134" i="39"/>
  <c r="H134" i="39"/>
  <c r="G134" i="39"/>
  <c r="O138" i="39"/>
  <c r="N138" i="39"/>
  <c r="M138" i="39"/>
  <c r="K138" i="39"/>
  <c r="L138" i="39"/>
  <c r="T9" i="41"/>
  <c r="S9" i="41"/>
  <c r="R9" i="41"/>
  <c r="P9" i="41"/>
  <c r="Q9" i="41"/>
  <c r="N11" i="42"/>
  <c r="M11" i="42"/>
  <c r="L11" i="42"/>
  <c r="F13" i="42"/>
  <c r="F15" i="42"/>
  <c r="H7" i="43"/>
  <c r="J7" i="43"/>
  <c r="I7" i="43"/>
  <c r="G138" i="38"/>
  <c r="I138" i="38"/>
  <c r="H138" i="38"/>
  <c r="M137" i="39"/>
  <c r="L137" i="39"/>
  <c r="K137" i="39"/>
  <c r="O137" i="39"/>
  <c r="N137" i="39"/>
  <c r="N11" i="40"/>
  <c r="M11" i="40"/>
  <c r="L11" i="40"/>
  <c r="D146" i="41"/>
  <c r="I139" i="41"/>
  <c r="H139" i="41"/>
  <c r="G139" i="41"/>
  <c r="D16" i="42"/>
  <c r="O138" i="42"/>
  <c r="N138" i="42"/>
  <c r="M138" i="42"/>
  <c r="L138" i="42"/>
  <c r="F11" i="39"/>
  <c r="M12" i="39"/>
  <c r="N12" i="39"/>
  <c r="L12" i="39"/>
  <c r="H138" i="39"/>
  <c r="G138" i="39"/>
  <c r="I138" i="39"/>
  <c r="R11" i="41"/>
  <c r="Q11" i="41"/>
  <c r="P11" i="41"/>
  <c r="T11" i="41"/>
  <c r="S11" i="41"/>
  <c r="E146" i="41"/>
  <c r="T10" i="42"/>
  <c r="R10" i="42"/>
  <c r="P10" i="42"/>
  <c r="S10" i="42"/>
  <c r="Q10" i="42"/>
  <c r="F9" i="43"/>
  <c r="G135" i="39"/>
  <c r="I135" i="39"/>
  <c r="H135" i="39"/>
  <c r="H6" i="40"/>
  <c r="J6" i="40"/>
  <c r="I6" i="40"/>
  <c r="P6" i="40"/>
  <c r="R6" i="40"/>
  <c r="T6" i="40"/>
  <c r="Q6" i="40"/>
  <c r="S6" i="40"/>
  <c r="H10" i="40"/>
  <c r="J10" i="40"/>
  <c r="I10" i="40"/>
  <c r="P10" i="40"/>
  <c r="AA20" i="40"/>
  <c r="R10" i="40"/>
  <c r="T10" i="40"/>
  <c r="S10" i="40"/>
  <c r="Q10" i="40"/>
  <c r="F11" i="40"/>
  <c r="L12" i="40"/>
  <c r="N12" i="40"/>
  <c r="M12" i="40"/>
  <c r="K134" i="40"/>
  <c r="M134" i="40"/>
  <c r="L134" i="40"/>
  <c r="O134" i="40"/>
  <c r="N134" i="40"/>
  <c r="K138" i="40"/>
  <c r="L138" i="40"/>
  <c r="N138" i="40"/>
  <c r="O138" i="40"/>
  <c r="M138" i="40"/>
  <c r="H143" i="41"/>
  <c r="K143" i="41" s="1"/>
  <c r="G143" i="41"/>
  <c r="I143" i="41"/>
  <c r="N6" i="42"/>
  <c r="K16" i="42"/>
  <c r="M6" i="42"/>
  <c r="L6" i="42"/>
  <c r="R7" i="42"/>
  <c r="P7" i="42"/>
  <c r="Q7" i="42"/>
  <c r="S7" i="42"/>
  <c r="T7" i="42"/>
  <c r="F9" i="42"/>
  <c r="N12" i="42"/>
  <c r="L12" i="42"/>
  <c r="M12" i="42"/>
  <c r="F14" i="42"/>
  <c r="C16" i="43"/>
  <c r="L9" i="43"/>
  <c r="N9" i="43"/>
  <c r="M9" i="43"/>
  <c r="T12" i="43"/>
  <c r="S12" i="43"/>
  <c r="R12" i="43"/>
  <c r="Q12" i="43"/>
  <c r="P12" i="43"/>
  <c r="N139" i="43"/>
  <c r="M139" i="43"/>
  <c r="L139" i="43"/>
  <c r="O139" i="43"/>
  <c r="I11" i="39"/>
  <c r="H11" i="39"/>
  <c r="J11" i="39"/>
  <c r="T11" i="39"/>
  <c r="Q11" i="39"/>
  <c r="S11" i="39"/>
  <c r="R11" i="39"/>
  <c r="P11" i="39"/>
  <c r="F12" i="39"/>
  <c r="O136" i="39"/>
  <c r="L136" i="39"/>
  <c r="N136" i="39"/>
  <c r="M136" i="39"/>
  <c r="K136" i="39"/>
  <c r="H135" i="40"/>
  <c r="I135" i="40"/>
  <c r="G135" i="40"/>
  <c r="M136" i="40"/>
  <c r="L136" i="40"/>
  <c r="O136" i="40"/>
  <c r="N136" i="40"/>
  <c r="K136" i="40"/>
  <c r="H137" i="40"/>
  <c r="I137" i="40"/>
  <c r="G137" i="40"/>
  <c r="N9" i="42"/>
  <c r="L9" i="42"/>
  <c r="M9" i="42"/>
  <c r="T14" i="42"/>
  <c r="S14" i="42"/>
  <c r="R14" i="42"/>
  <c r="Q14" i="42"/>
  <c r="P14" i="42"/>
  <c r="G140" i="42"/>
  <c r="H140" i="42"/>
  <c r="K140" i="42" s="1"/>
  <c r="I140" i="42"/>
  <c r="G136" i="43"/>
  <c r="I136" i="43"/>
  <c r="F146" i="43"/>
  <c r="H136" i="43"/>
  <c r="K136" i="43" s="1"/>
  <c r="I137" i="41"/>
  <c r="G137" i="41"/>
  <c r="H137" i="41"/>
  <c r="K137" i="41" s="1"/>
  <c r="I145" i="41"/>
  <c r="G145" i="41"/>
  <c r="H145" i="41"/>
  <c r="J13" i="42"/>
  <c r="H13" i="42"/>
  <c r="I13" i="42"/>
  <c r="N143" i="42"/>
  <c r="M143" i="42"/>
  <c r="L143" i="42"/>
  <c r="O143" i="42"/>
  <c r="F8" i="43"/>
  <c r="N10" i="43"/>
  <c r="M10" i="43"/>
  <c r="L10" i="43"/>
  <c r="T11" i="43"/>
  <c r="S11" i="43"/>
  <c r="P11" i="43"/>
  <c r="R11" i="43"/>
  <c r="Q11" i="43"/>
  <c r="H15" i="43"/>
  <c r="J15" i="43"/>
  <c r="I15" i="43"/>
  <c r="O142" i="43"/>
  <c r="N142" i="43"/>
  <c r="M142" i="43"/>
  <c r="L142" i="43"/>
  <c r="G144" i="43"/>
  <c r="I144" i="43"/>
  <c r="H144" i="43"/>
  <c r="K144" i="43" s="1"/>
  <c r="I136" i="41"/>
  <c r="F146" i="41"/>
  <c r="H136" i="41"/>
  <c r="K136" i="41" s="1"/>
  <c r="G136" i="41"/>
  <c r="I144" i="41"/>
  <c r="H144" i="41"/>
  <c r="K144" i="41" s="1"/>
  <c r="G144" i="41"/>
  <c r="E16" i="42"/>
  <c r="F16" i="42" s="1"/>
  <c r="F6" i="42"/>
  <c r="N7" i="42"/>
  <c r="M7" i="42"/>
  <c r="L7" i="42"/>
  <c r="J9" i="42"/>
  <c r="I9" i="42"/>
  <c r="H9" i="42"/>
  <c r="F12" i="42"/>
  <c r="D146" i="42"/>
  <c r="I139" i="42"/>
  <c r="H139" i="42"/>
  <c r="G139" i="42"/>
  <c r="D16" i="43"/>
  <c r="F12" i="43"/>
  <c r="N14" i="43"/>
  <c r="M14" i="43"/>
  <c r="L14" i="43"/>
  <c r="T15" i="43"/>
  <c r="S15" i="43"/>
  <c r="P15" i="43"/>
  <c r="R15" i="43"/>
  <c r="Q15" i="43"/>
  <c r="I138" i="43"/>
  <c r="H138" i="43"/>
  <c r="G138" i="43"/>
  <c r="H141" i="41"/>
  <c r="G141" i="41"/>
  <c r="I141" i="41"/>
  <c r="P8" i="42"/>
  <c r="R8" i="42"/>
  <c r="Q8" i="42"/>
  <c r="T8" i="42"/>
  <c r="S8" i="42"/>
  <c r="L10" i="42"/>
  <c r="N10" i="42"/>
  <c r="M10" i="42"/>
  <c r="H12" i="42"/>
  <c r="J12" i="42"/>
  <c r="I12" i="42"/>
  <c r="J14" i="42"/>
  <c r="I14" i="42"/>
  <c r="H14" i="42"/>
  <c r="L15" i="42"/>
  <c r="N15" i="42"/>
  <c r="M15" i="42"/>
  <c r="E146" i="42"/>
  <c r="O144" i="42"/>
  <c r="N144" i="42"/>
  <c r="M144" i="42"/>
  <c r="L144" i="42"/>
  <c r="T8" i="43"/>
  <c r="S8" i="43"/>
  <c r="R8" i="43"/>
  <c r="Q8" i="43"/>
  <c r="P8" i="43"/>
  <c r="J12" i="43"/>
  <c r="I12" i="43"/>
  <c r="H12" i="43"/>
  <c r="L13" i="43"/>
  <c r="N13" i="43"/>
  <c r="M13" i="43"/>
  <c r="I143" i="43"/>
  <c r="H143" i="43"/>
  <c r="G143" i="43"/>
  <c r="G138" i="41"/>
  <c r="I138" i="41"/>
  <c r="H138" i="41"/>
  <c r="K138" i="41" s="1"/>
  <c r="G16" i="42"/>
  <c r="H6" i="42"/>
  <c r="J6" i="42"/>
  <c r="I6" i="42"/>
  <c r="O16" i="42"/>
  <c r="P6" i="42"/>
  <c r="R6" i="42"/>
  <c r="S6" i="42"/>
  <c r="T6" i="42"/>
  <c r="Q6" i="42"/>
  <c r="F7" i="42"/>
  <c r="F8" i="42"/>
  <c r="F11" i="42"/>
  <c r="R11" i="42"/>
  <c r="P11" i="42"/>
  <c r="Q11" i="42"/>
  <c r="T11" i="42"/>
  <c r="S11" i="42"/>
  <c r="T13" i="42"/>
  <c r="S13" i="42"/>
  <c r="P13" i="42"/>
  <c r="R13" i="42"/>
  <c r="Q13" i="42"/>
  <c r="O136" i="42"/>
  <c r="N136" i="42"/>
  <c r="J146" i="42"/>
  <c r="L136" i="42"/>
  <c r="M136" i="42"/>
  <c r="K16" i="43"/>
  <c r="N6" i="43"/>
  <c r="M6" i="43"/>
  <c r="L6" i="43"/>
  <c r="T7" i="43"/>
  <c r="S7" i="43"/>
  <c r="P7" i="43"/>
  <c r="Q7" i="43"/>
  <c r="R7" i="43"/>
  <c r="H11" i="43"/>
  <c r="I11" i="43"/>
  <c r="J11" i="43"/>
  <c r="H8" i="42"/>
  <c r="J8" i="42"/>
  <c r="I8" i="42"/>
  <c r="O140" i="43"/>
  <c r="N140" i="43"/>
  <c r="M140" i="43"/>
  <c r="L140" i="43"/>
  <c r="C146" i="42"/>
  <c r="I137" i="42"/>
  <c r="G137" i="42"/>
  <c r="H137" i="42"/>
  <c r="O141" i="42"/>
  <c r="N141" i="42"/>
  <c r="M141" i="42"/>
  <c r="L141" i="42"/>
  <c r="I145" i="42"/>
  <c r="G145" i="42"/>
  <c r="H145" i="42"/>
  <c r="K145" i="42" s="1"/>
  <c r="O137" i="43"/>
  <c r="N137" i="43"/>
  <c r="M137" i="43"/>
  <c r="L137" i="43"/>
  <c r="I141" i="43"/>
  <c r="H141" i="43"/>
  <c r="G141" i="43"/>
  <c r="O145" i="43"/>
  <c r="N145" i="43"/>
  <c r="M145" i="43"/>
  <c r="L145" i="43"/>
  <c r="D21" i="45"/>
  <c r="D15" i="46"/>
  <c r="N13" i="42"/>
  <c r="L13" i="42"/>
  <c r="M13" i="42"/>
  <c r="J15" i="42"/>
  <c r="I15" i="42"/>
  <c r="H15" i="42"/>
  <c r="R15" i="42"/>
  <c r="Q15" i="42"/>
  <c r="P15" i="42"/>
  <c r="T15" i="42"/>
  <c r="S15" i="42"/>
  <c r="I136" i="42"/>
  <c r="F146" i="42"/>
  <c r="H136" i="42"/>
  <c r="K136" i="42" s="1"/>
  <c r="G136" i="42"/>
  <c r="M140" i="42"/>
  <c r="L140" i="42"/>
  <c r="O140" i="42"/>
  <c r="N140" i="42"/>
  <c r="I144" i="42"/>
  <c r="H144" i="42"/>
  <c r="G144" i="42"/>
  <c r="F6" i="43"/>
  <c r="E16" i="43"/>
  <c r="F16" i="43" s="1"/>
  <c r="N7" i="43"/>
  <c r="M7" i="43"/>
  <c r="L7" i="43"/>
  <c r="J9" i="43"/>
  <c r="I9" i="43"/>
  <c r="H9" i="43"/>
  <c r="R9" i="43"/>
  <c r="Q9" i="43"/>
  <c r="P9" i="43"/>
  <c r="T9" i="43"/>
  <c r="S9" i="43"/>
  <c r="F10" i="43"/>
  <c r="N11" i="43"/>
  <c r="M11" i="43"/>
  <c r="L11" i="43"/>
  <c r="J13" i="43"/>
  <c r="I13" i="43"/>
  <c r="H13" i="43"/>
  <c r="R13" i="43"/>
  <c r="Q13" i="43"/>
  <c r="P13" i="43"/>
  <c r="T13" i="43"/>
  <c r="S13" i="43"/>
  <c r="F14" i="43"/>
  <c r="N15" i="43"/>
  <c r="M15" i="43"/>
  <c r="L15" i="43"/>
  <c r="M136" i="43"/>
  <c r="J146" i="43"/>
  <c r="L136" i="43"/>
  <c r="O136" i="43"/>
  <c r="N136" i="43"/>
  <c r="I140" i="43"/>
  <c r="H140" i="43"/>
  <c r="G140" i="43"/>
  <c r="M144" i="43"/>
  <c r="L144" i="43"/>
  <c r="O144" i="43"/>
  <c r="N144" i="43"/>
  <c r="L137" i="42"/>
  <c r="N137" i="42"/>
  <c r="O137" i="42"/>
  <c r="M137" i="42"/>
  <c r="H141" i="42"/>
  <c r="G141" i="42"/>
  <c r="I141" i="42"/>
  <c r="L145" i="42"/>
  <c r="N145" i="42"/>
  <c r="O145" i="42"/>
  <c r="M145" i="42"/>
  <c r="C146" i="43"/>
  <c r="H137" i="43"/>
  <c r="G137" i="43"/>
  <c r="I137" i="43"/>
  <c r="L141" i="43"/>
  <c r="N141" i="43"/>
  <c r="O141" i="43"/>
  <c r="M141" i="43"/>
  <c r="H145" i="43"/>
  <c r="K145" i="43" s="1"/>
  <c r="G145" i="43"/>
  <c r="I145" i="43"/>
  <c r="D15" i="45"/>
  <c r="D21" i="46"/>
  <c r="L14" i="42"/>
  <c r="N14" i="42"/>
  <c r="M14" i="42"/>
  <c r="G138" i="42"/>
  <c r="I138" i="42"/>
  <c r="H138" i="42"/>
  <c r="K138" i="42" s="1"/>
  <c r="M142" i="42"/>
  <c r="O142" i="42"/>
  <c r="N142" i="42"/>
  <c r="L142" i="42"/>
  <c r="H6" i="43"/>
  <c r="J6" i="43"/>
  <c r="I6" i="43"/>
  <c r="G16" i="43"/>
  <c r="P6" i="43"/>
  <c r="R6" i="43"/>
  <c r="S6" i="43"/>
  <c r="Q6" i="43"/>
  <c r="O16" i="43"/>
  <c r="T6" i="43"/>
  <c r="F7" i="43"/>
  <c r="L8" i="43"/>
  <c r="N8" i="43"/>
  <c r="M8" i="43"/>
  <c r="H10" i="43"/>
  <c r="J10" i="43"/>
  <c r="I10" i="43"/>
  <c r="P10" i="43"/>
  <c r="R10" i="43"/>
  <c r="T10" i="43"/>
  <c r="S10" i="43"/>
  <c r="Q10" i="43"/>
  <c r="F11" i="43"/>
  <c r="L12" i="43"/>
  <c r="N12" i="43"/>
  <c r="M12" i="43"/>
  <c r="H14" i="43"/>
  <c r="J14" i="43"/>
  <c r="I14" i="43"/>
  <c r="P14" i="43"/>
  <c r="R14" i="43"/>
  <c r="S14" i="43"/>
  <c r="Q14" i="43"/>
  <c r="T14" i="43"/>
  <c r="F15" i="43"/>
  <c r="M138" i="43"/>
  <c r="N138" i="43"/>
  <c r="L138" i="43"/>
  <c r="O138" i="43"/>
  <c r="G142" i="43"/>
  <c r="I142" i="43"/>
  <c r="H142" i="43"/>
  <c r="O139" i="42"/>
  <c r="L139" i="42"/>
  <c r="N139" i="42"/>
  <c r="M139" i="42"/>
  <c r="H143" i="42"/>
  <c r="G143" i="42"/>
  <c r="I143" i="42"/>
  <c r="E146" i="43"/>
  <c r="H139" i="43"/>
  <c r="G139" i="43"/>
  <c r="I139" i="43"/>
  <c r="O143" i="43"/>
  <c r="L143" i="43"/>
  <c r="M143" i="43"/>
  <c r="N143" i="43"/>
  <c r="V6" i="6"/>
  <c r="T6" i="6"/>
  <c r="S6" i="6"/>
  <c r="U6" i="6"/>
  <c r="O228" i="8"/>
  <c r="N228" i="8"/>
  <c r="W6" i="6"/>
  <c r="K31" i="2"/>
  <c r="E17" i="2"/>
  <c r="N31" i="2"/>
  <c r="N56" i="2"/>
  <c r="N152" i="3"/>
  <c r="K152" i="3"/>
  <c r="L152" i="3"/>
  <c r="T6" i="5"/>
  <c r="F99" i="8"/>
  <c r="F129" i="8"/>
  <c r="F167" i="8"/>
  <c r="F232" i="8"/>
  <c r="W12" i="12"/>
  <c r="W7" i="12"/>
  <c r="W14" i="12"/>
  <c r="W8" i="12"/>
  <c r="W55" i="12"/>
  <c r="W51" i="12"/>
  <c r="W47" i="12"/>
  <c r="W43" i="12"/>
  <c r="W39" i="12"/>
  <c r="W35" i="12"/>
  <c r="W31" i="12"/>
  <c r="W27" i="12"/>
  <c r="W23" i="12"/>
  <c r="W19" i="12"/>
  <c r="W15" i="12"/>
  <c r="W10" i="12"/>
  <c r="W6" i="12"/>
  <c r="W57" i="12"/>
  <c r="W53" i="12"/>
  <c r="W49" i="12"/>
  <c r="W45" i="12"/>
  <c r="W41" i="12"/>
  <c r="W37" i="12"/>
  <c r="W33" i="12"/>
  <c r="W29" i="12"/>
  <c r="W25" i="12"/>
  <c r="W21" i="12"/>
  <c r="W17" i="12"/>
  <c r="W11" i="12"/>
  <c r="W28" i="12"/>
  <c r="W26" i="12"/>
  <c r="W56" i="12"/>
  <c r="W54" i="12"/>
  <c r="W24" i="12"/>
  <c r="W22" i="12"/>
  <c r="W48" i="12"/>
  <c r="W46" i="12"/>
  <c r="W16" i="12"/>
  <c r="W36" i="12"/>
  <c r="W34" i="12"/>
  <c r="W9" i="12"/>
  <c r="D90" i="13"/>
  <c r="D146" i="13"/>
  <c r="D118" i="13"/>
  <c r="D160" i="13"/>
  <c r="D132" i="13"/>
  <c r="D62" i="13"/>
  <c r="D20" i="13"/>
  <c r="D76" i="13"/>
  <c r="D48" i="13"/>
  <c r="D104" i="13"/>
  <c r="K56" i="2"/>
  <c r="J56" i="2"/>
  <c r="M56" i="2"/>
  <c r="J18" i="10"/>
  <c r="J10" i="10"/>
  <c r="J16" i="10"/>
  <c r="J19" i="10"/>
  <c r="J11" i="10"/>
  <c r="J20" i="10"/>
  <c r="J12" i="10"/>
  <c r="J15" i="10"/>
  <c r="J8" i="10"/>
  <c r="J13" i="10"/>
  <c r="J21" i="10"/>
  <c r="J14" i="10"/>
  <c r="J9" i="10"/>
  <c r="L79" i="8"/>
  <c r="L85" i="8"/>
  <c r="L77" i="8"/>
  <c r="L80" i="8"/>
  <c r="L81" i="8"/>
  <c r="L83" i="8"/>
  <c r="L78" i="8"/>
  <c r="L76" i="8"/>
  <c r="J102" i="10"/>
  <c r="J108" i="10"/>
  <c r="J100" i="10"/>
  <c r="J103" i="10"/>
  <c r="J96" i="10"/>
  <c r="J104" i="10"/>
  <c r="J107" i="10"/>
  <c r="J99" i="10"/>
  <c r="J106" i="10"/>
  <c r="J101" i="10"/>
  <c r="E18" i="2"/>
  <c r="K79" i="3"/>
  <c r="N79" i="3"/>
  <c r="L79" i="3"/>
  <c r="F11" i="8"/>
  <c r="F43" i="8"/>
  <c r="F152" i="8"/>
  <c r="F165" i="8"/>
  <c r="F218" i="8"/>
  <c r="F239" i="8"/>
  <c r="F257" i="8"/>
  <c r="J17" i="10"/>
  <c r="F60" i="10"/>
  <c r="F58" i="10"/>
  <c r="F61" i="10"/>
  <c r="F53" i="10"/>
  <c r="F52" i="10"/>
  <c r="F62" i="10"/>
  <c r="F54" i="10"/>
  <c r="F65" i="10"/>
  <c r="F57" i="10"/>
  <c r="F55" i="10"/>
  <c r="F63" i="10"/>
  <c r="F56" i="10"/>
  <c r="J98" i="10"/>
  <c r="M31" i="2"/>
  <c r="L31" i="2"/>
  <c r="J31" i="2"/>
  <c r="O96" i="8"/>
  <c r="N96" i="8"/>
  <c r="L56" i="2"/>
  <c r="O250" i="8"/>
  <c r="N250" i="8"/>
  <c r="J79" i="3"/>
  <c r="M152" i="3"/>
  <c r="L6" i="5"/>
  <c r="F16" i="8"/>
  <c r="L86" i="8"/>
  <c r="F122" i="8"/>
  <c r="O206" i="8"/>
  <c r="N206" i="8"/>
  <c r="J105" i="10"/>
  <c r="K6" i="6"/>
  <c r="I6" i="6"/>
  <c r="E53" i="12"/>
  <c r="E57" i="12" s="1"/>
  <c r="E55" i="12"/>
  <c r="E56" i="12"/>
  <c r="O162" i="8"/>
  <c r="N162" i="8"/>
  <c r="H17" i="2"/>
  <c r="H18" i="2"/>
  <c r="K6" i="3"/>
  <c r="N6" i="3"/>
  <c r="M6" i="3"/>
  <c r="J6" i="3"/>
  <c r="F280" i="8"/>
  <c r="F258" i="8"/>
  <c r="F236" i="8"/>
  <c r="F214" i="8"/>
  <c r="F192" i="8"/>
  <c r="F170" i="8"/>
  <c r="F148" i="8"/>
  <c r="F126" i="8"/>
  <c r="F104" i="8"/>
  <c r="F39" i="8"/>
  <c r="F31" i="8"/>
  <c r="F20" i="8"/>
  <c r="F12" i="8"/>
  <c r="F278" i="8"/>
  <c r="F256" i="8"/>
  <c r="F234" i="8"/>
  <c r="F212" i="8"/>
  <c r="F190" i="8"/>
  <c r="F168" i="8"/>
  <c r="F146" i="8"/>
  <c r="F124" i="8"/>
  <c r="F102" i="8"/>
  <c r="F37" i="8"/>
  <c r="F18" i="8"/>
  <c r="F10" i="8"/>
  <c r="F281" i="8"/>
  <c r="F273" i="8"/>
  <c r="F259" i="8"/>
  <c r="F251" i="8"/>
  <c r="F237" i="8"/>
  <c r="F229" i="8"/>
  <c r="F215" i="8"/>
  <c r="F207" i="8"/>
  <c r="F193" i="8"/>
  <c r="F185" i="8"/>
  <c r="F171" i="8"/>
  <c r="F163" i="8"/>
  <c r="F149" i="8"/>
  <c r="F141" i="8"/>
  <c r="F127" i="8"/>
  <c r="F119" i="8"/>
  <c r="F105" i="8"/>
  <c r="F97" i="8"/>
  <c r="F40" i="8"/>
  <c r="F32" i="8"/>
  <c r="F21" i="8"/>
  <c r="F13" i="8"/>
  <c r="F282" i="8"/>
  <c r="F274" i="8"/>
  <c r="F260" i="8"/>
  <c r="F252" i="8"/>
  <c r="F238" i="8"/>
  <c r="F230" i="8"/>
  <c r="F216" i="8"/>
  <c r="F208" i="8"/>
  <c r="F194" i="8"/>
  <c r="F186" i="8"/>
  <c r="F172" i="8"/>
  <c r="F164" i="8"/>
  <c r="F150" i="8"/>
  <c r="F142" i="8"/>
  <c r="F128" i="8"/>
  <c r="F120" i="8"/>
  <c r="F106" i="8"/>
  <c r="F98" i="8"/>
  <c r="F41" i="8"/>
  <c r="F33" i="8"/>
  <c r="F14" i="8"/>
  <c r="F285" i="8"/>
  <c r="F277" i="8"/>
  <c r="F263" i="8"/>
  <c r="F255" i="8"/>
  <c r="F241" i="8"/>
  <c r="F233" i="8"/>
  <c r="F219" i="8"/>
  <c r="F211" i="8"/>
  <c r="F197" i="8"/>
  <c r="F189" i="8"/>
  <c r="F284" i="8"/>
  <c r="F261" i="8"/>
  <c r="F213" i="8"/>
  <c r="F166" i="8"/>
  <c r="F143" i="8"/>
  <c r="F131" i="8"/>
  <c r="F103" i="8"/>
  <c r="F36" i="8"/>
  <c r="F279" i="8"/>
  <c r="F231" i="8"/>
  <c r="F188" i="8"/>
  <c r="F144" i="8"/>
  <c r="F121" i="8"/>
  <c r="F109" i="8"/>
  <c r="F42" i="8"/>
  <c r="F19" i="8"/>
  <c r="F262" i="8"/>
  <c r="F209" i="8"/>
  <c r="F191" i="8"/>
  <c r="F173" i="8"/>
  <c r="F145" i="8"/>
  <c r="F100" i="8"/>
  <c r="F38" i="8"/>
  <c r="F15" i="8"/>
  <c r="F235" i="8"/>
  <c r="F210" i="8"/>
  <c r="F187" i="8"/>
  <c r="F175" i="8"/>
  <c r="F147" i="8"/>
  <c r="F130" i="8"/>
  <c r="F107" i="8"/>
  <c r="F35" i="8"/>
  <c r="F17" i="8"/>
  <c r="F8" i="8"/>
  <c r="F9" i="8"/>
  <c r="F34" i="8"/>
  <c r="O118" i="8"/>
  <c r="N118" i="8"/>
  <c r="F125" i="8"/>
  <c r="F195" i="8"/>
  <c r="F240" i="8"/>
  <c r="F275" i="8"/>
  <c r="F18" i="2"/>
  <c r="W6" i="5"/>
  <c r="L59" i="8"/>
  <c r="N74" i="8"/>
  <c r="O52" i="10"/>
  <c r="N52" i="10"/>
  <c r="H80" i="10"/>
  <c r="L103" i="10"/>
  <c r="I6" i="13"/>
  <c r="K6" i="13"/>
  <c r="J6" i="13"/>
  <c r="Z6" i="13"/>
  <c r="L6" i="2"/>
  <c r="F58" i="8"/>
  <c r="F64" i="8"/>
  <c r="F56" i="8"/>
  <c r="F59" i="8"/>
  <c r="F87" i="8"/>
  <c r="F60" i="8"/>
  <c r="F55" i="8"/>
  <c r="L57" i="8"/>
  <c r="O272" i="8"/>
  <c r="N272" i="8"/>
  <c r="L16" i="10"/>
  <c r="L14" i="10"/>
  <c r="L17" i="10"/>
  <c r="L9" i="10"/>
  <c r="L18" i="10"/>
  <c r="L10" i="10"/>
  <c r="L8" i="10"/>
  <c r="L21" i="10"/>
  <c r="L13" i="10"/>
  <c r="L77" i="10"/>
  <c r="E118" i="13"/>
  <c r="N6" i="2"/>
  <c r="K6" i="5"/>
  <c r="S6" i="5"/>
  <c r="U6" i="5"/>
  <c r="J62" i="8"/>
  <c r="J54" i="8"/>
  <c r="J87" i="8"/>
  <c r="J60" i="8"/>
  <c r="J63" i="8"/>
  <c r="J55" i="8"/>
  <c r="J64" i="8"/>
  <c r="J56" i="8"/>
  <c r="F54" i="8"/>
  <c r="H83" i="8"/>
  <c r="H75" i="8"/>
  <c r="H81" i="8"/>
  <c r="H84" i="8"/>
  <c r="H76" i="8"/>
  <c r="H85" i="8"/>
  <c r="H77" i="8"/>
  <c r="O74" i="8"/>
  <c r="H82" i="8"/>
  <c r="L11" i="10"/>
  <c r="L108" i="10"/>
  <c r="L100" i="10"/>
  <c r="L81" i="10"/>
  <c r="L62" i="10"/>
  <c r="L54" i="10"/>
  <c r="L43" i="10"/>
  <c r="L35" i="10"/>
  <c r="L106" i="10"/>
  <c r="L98" i="10"/>
  <c r="L87" i="10"/>
  <c r="L79" i="10"/>
  <c r="L60" i="10"/>
  <c r="L41" i="10"/>
  <c r="L33" i="10"/>
  <c r="L109" i="10"/>
  <c r="L101" i="10"/>
  <c r="L82" i="10"/>
  <c r="L63" i="10"/>
  <c r="L55" i="10"/>
  <c r="L36" i="10"/>
  <c r="L102" i="10"/>
  <c r="L83" i="10"/>
  <c r="L75" i="10"/>
  <c r="L64" i="10"/>
  <c r="L56" i="10"/>
  <c r="L37" i="10"/>
  <c r="L105" i="10"/>
  <c r="L97" i="10"/>
  <c r="L86" i="10"/>
  <c r="L78" i="10"/>
  <c r="L59" i="10"/>
  <c r="L40" i="10"/>
  <c r="L32" i="10"/>
  <c r="L30" i="10"/>
  <c r="L31" i="10"/>
  <c r="L61" i="10"/>
  <c r="L84" i="10"/>
  <c r="L104" i="10"/>
  <c r="E160" i="13"/>
  <c r="E104" i="13"/>
  <c r="E132" i="13"/>
  <c r="E34" i="13"/>
  <c r="E76" i="13"/>
  <c r="E90" i="13"/>
  <c r="S20" i="13"/>
  <c r="F17" i="2"/>
  <c r="O8" i="8"/>
  <c r="N8" i="8"/>
  <c r="L87" i="8"/>
  <c r="L60" i="8"/>
  <c r="L58" i="8"/>
  <c r="L61" i="8"/>
  <c r="L53" i="8"/>
  <c r="L62" i="8"/>
  <c r="L54" i="8"/>
  <c r="L52" i="8"/>
  <c r="L55" i="8"/>
  <c r="P8" i="9"/>
  <c r="N30" i="10"/>
  <c r="H85" i="10"/>
  <c r="H77" i="10"/>
  <c r="H83" i="10"/>
  <c r="H75" i="10"/>
  <c r="H86" i="10"/>
  <c r="H78" i="10"/>
  <c r="H74" i="10"/>
  <c r="H87" i="10"/>
  <c r="H79" i="10"/>
  <c r="H82" i="10"/>
  <c r="L76" i="10"/>
  <c r="E20" i="13"/>
  <c r="F11" i="10"/>
  <c r="F19" i="10"/>
  <c r="H36" i="10"/>
  <c r="J53" i="10"/>
  <c r="J61" i="10"/>
  <c r="G56" i="12"/>
  <c r="F104" i="13"/>
  <c r="G118" i="13"/>
  <c r="G146" i="13"/>
  <c r="M6" i="5"/>
  <c r="H58" i="8"/>
  <c r="J75" i="8"/>
  <c r="F79" i="8"/>
  <c r="J83" i="8"/>
  <c r="L122" i="8"/>
  <c r="J124" i="8"/>
  <c r="H126" i="8"/>
  <c r="L130" i="8"/>
  <c r="L144" i="8"/>
  <c r="J146" i="8"/>
  <c r="H148" i="8"/>
  <c r="L152" i="8"/>
  <c r="L166" i="8"/>
  <c r="J168" i="8"/>
  <c r="H170" i="8"/>
  <c r="L174" i="8"/>
  <c r="L188" i="8"/>
  <c r="J190" i="8"/>
  <c r="H192" i="8"/>
  <c r="L196" i="8"/>
  <c r="L210" i="8"/>
  <c r="J212" i="8"/>
  <c r="H214" i="8"/>
  <c r="L218" i="8"/>
  <c r="L232" i="8"/>
  <c r="J234" i="8"/>
  <c r="H236" i="8"/>
  <c r="L240" i="8"/>
  <c r="L254" i="8"/>
  <c r="J256" i="8"/>
  <c r="H258" i="8"/>
  <c r="L262" i="8"/>
  <c r="L276" i="8"/>
  <c r="J278" i="8"/>
  <c r="H280" i="8"/>
  <c r="L284" i="8"/>
  <c r="H14" i="10"/>
  <c r="F16" i="10"/>
  <c r="J31" i="10"/>
  <c r="H33" i="10"/>
  <c r="F35" i="10"/>
  <c r="J39" i="10"/>
  <c r="H41" i="10"/>
  <c r="F43" i="10"/>
  <c r="J58" i="10"/>
  <c r="H60" i="10"/>
  <c r="F81" i="10"/>
  <c r="J85" i="10"/>
  <c r="H98" i="10"/>
  <c r="F100" i="10"/>
  <c r="H106" i="10"/>
  <c r="F108" i="10"/>
  <c r="X5" i="12"/>
  <c r="D54" i="12"/>
  <c r="D57" i="12" s="1"/>
  <c r="F55" i="12"/>
  <c r="A15" i="12"/>
  <c r="C160" i="13"/>
  <c r="C48" i="13"/>
  <c r="F90" i="13"/>
  <c r="G104" i="13"/>
  <c r="U9" i="14"/>
  <c r="T9" i="14"/>
  <c r="L121" i="8"/>
  <c r="J123" i="8"/>
  <c r="H125" i="8"/>
  <c r="L129" i="8"/>
  <c r="J131" i="8"/>
  <c r="L143" i="8"/>
  <c r="J145" i="8"/>
  <c r="H147" i="8"/>
  <c r="L151" i="8"/>
  <c r="J153" i="8"/>
  <c r="L165" i="8"/>
  <c r="J167" i="8"/>
  <c r="H169" i="8"/>
  <c r="L173" i="8"/>
  <c r="J175" i="8"/>
  <c r="L187" i="8"/>
  <c r="J189" i="8"/>
  <c r="H191" i="8"/>
  <c r="L195" i="8"/>
  <c r="J197" i="8"/>
  <c r="L209" i="8"/>
  <c r="J211" i="8"/>
  <c r="H213" i="8"/>
  <c r="L217" i="8"/>
  <c r="J219" i="8"/>
  <c r="L231" i="8"/>
  <c r="J233" i="8"/>
  <c r="H235" i="8"/>
  <c r="L239" i="8"/>
  <c r="J241" i="8"/>
  <c r="L253" i="8"/>
  <c r="J255" i="8"/>
  <c r="H257" i="8"/>
  <c r="L261" i="8"/>
  <c r="J263" i="8"/>
  <c r="L275" i="8"/>
  <c r="J277" i="8"/>
  <c r="H279" i="8"/>
  <c r="L283" i="8"/>
  <c r="J285" i="8"/>
  <c r="F15" i="10"/>
  <c r="H32" i="10"/>
  <c r="H40" i="10"/>
  <c r="J57" i="10"/>
  <c r="J65" i="10"/>
  <c r="J84" i="10"/>
  <c r="F99" i="10"/>
  <c r="H105" i="10"/>
  <c r="F107" i="10"/>
  <c r="K5" i="12"/>
  <c r="G54" i="12"/>
  <c r="C56" i="12"/>
  <c r="A12" i="12"/>
  <c r="F160" i="13"/>
  <c r="Y6" i="13"/>
  <c r="G20" i="13"/>
  <c r="R20" i="13"/>
  <c r="F48" i="13"/>
  <c r="G62" i="13"/>
  <c r="C118" i="13"/>
  <c r="C146" i="13"/>
  <c r="I6" i="5"/>
  <c r="L6" i="6"/>
  <c r="H54" i="8"/>
  <c r="H62" i="8"/>
  <c r="F74" i="8"/>
  <c r="F75" i="8"/>
  <c r="J79" i="8"/>
  <c r="F83" i="8"/>
  <c r="J120" i="8"/>
  <c r="H122" i="8"/>
  <c r="L126" i="8"/>
  <c r="J128" i="8"/>
  <c r="H130" i="8"/>
  <c r="J142" i="8"/>
  <c r="H144" i="8"/>
  <c r="L148" i="8"/>
  <c r="J150" i="8"/>
  <c r="H152" i="8"/>
  <c r="J164" i="8"/>
  <c r="H166" i="8"/>
  <c r="L170" i="8"/>
  <c r="J172" i="8"/>
  <c r="H174" i="8"/>
  <c r="J186" i="8"/>
  <c r="H188" i="8"/>
  <c r="L192" i="8"/>
  <c r="J194" i="8"/>
  <c r="H196" i="8"/>
  <c r="J208" i="8"/>
  <c r="H210" i="8"/>
  <c r="L214" i="8"/>
  <c r="J216" i="8"/>
  <c r="H218" i="8"/>
  <c r="J230" i="8"/>
  <c r="H232" i="8"/>
  <c r="L236" i="8"/>
  <c r="J238" i="8"/>
  <c r="H240" i="8"/>
  <c r="J252" i="8"/>
  <c r="H254" i="8"/>
  <c r="L258" i="8"/>
  <c r="J260" i="8"/>
  <c r="H262" i="8"/>
  <c r="J274" i="8"/>
  <c r="H276" i="8"/>
  <c r="L280" i="8"/>
  <c r="J282" i="8"/>
  <c r="H284" i="8"/>
  <c r="H10" i="10"/>
  <c r="F12" i="10"/>
  <c r="H18" i="10"/>
  <c r="F20" i="10"/>
  <c r="F30" i="10"/>
  <c r="F31" i="10"/>
  <c r="J35" i="10"/>
  <c r="H37" i="10"/>
  <c r="F39" i="10"/>
  <c r="J43" i="10"/>
  <c r="H52" i="10"/>
  <c r="J54" i="10"/>
  <c r="H56" i="10"/>
  <c r="J62" i="10"/>
  <c r="H64" i="10"/>
  <c r="J74" i="10"/>
  <c r="F77" i="10"/>
  <c r="J81" i="10"/>
  <c r="F85" i="10"/>
  <c r="H102" i="10"/>
  <c r="F104" i="10"/>
  <c r="L5" i="12"/>
  <c r="F53" i="12"/>
  <c r="F57" i="12" s="1"/>
  <c r="D56" i="12"/>
  <c r="A11" i="12"/>
  <c r="G160" i="13"/>
  <c r="F34" i="13"/>
  <c r="G48" i="13"/>
  <c r="C104" i="13"/>
  <c r="H56" i="8"/>
  <c r="F77" i="8"/>
  <c r="L120" i="8"/>
  <c r="J122" i="8"/>
  <c r="H124" i="8"/>
  <c r="L128" i="8"/>
  <c r="J130" i="8"/>
  <c r="L142" i="8"/>
  <c r="J144" i="8"/>
  <c r="H146" i="8"/>
  <c r="L150" i="8"/>
  <c r="J152" i="8"/>
  <c r="L164" i="8"/>
  <c r="J166" i="8"/>
  <c r="H168" i="8"/>
  <c r="L172" i="8"/>
  <c r="J174" i="8"/>
  <c r="L186" i="8"/>
  <c r="J188" i="8"/>
  <c r="H190" i="8"/>
  <c r="L194" i="8"/>
  <c r="J196" i="8"/>
  <c r="L208" i="8"/>
  <c r="J210" i="8"/>
  <c r="H212" i="8"/>
  <c r="L216" i="8"/>
  <c r="J218" i="8"/>
  <c r="L230" i="8"/>
  <c r="J232" i="8"/>
  <c r="H234" i="8"/>
  <c r="L238" i="8"/>
  <c r="J240" i="8"/>
  <c r="L252" i="8"/>
  <c r="J254" i="8"/>
  <c r="H256" i="8"/>
  <c r="L260" i="8"/>
  <c r="J262" i="8"/>
  <c r="L274" i="8"/>
  <c r="J276" i="8"/>
  <c r="H278" i="8"/>
  <c r="L282" i="8"/>
  <c r="J284" i="8"/>
  <c r="H8" i="10"/>
  <c r="H12" i="10"/>
  <c r="J30" i="10"/>
  <c r="H31" i="10"/>
  <c r="F33" i="10"/>
  <c r="J56" i="10"/>
  <c r="N74" i="10"/>
  <c r="J75" i="10"/>
  <c r="F79" i="10"/>
  <c r="O96" i="10"/>
  <c r="F98" i="10"/>
  <c r="N5" i="12"/>
  <c r="V5" i="12"/>
  <c r="D55" i="12"/>
  <c r="U20" i="13"/>
  <c r="C76" i="13"/>
  <c r="F118" i="13"/>
  <c r="G132" i="13"/>
  <c r="F146" i="13"/>
  <c r="L130" i="24"/>
  <c r="H126" i="24"/>
  <c r="J124" i="24"/>
  <c r="L122" i="24"/>
  <c r="H129" i="24"/>
  <c r="J127" i="24"/>
  <c r="L125" i="24"/>
  <c r="H121" i="24"/>
  <c r="J119" i="24"/>
  <c r="J130" i="24"/>
  <c r="L128" i="24"/>
  <c r="H124" i="24"/>
  <c r="J122" i="24"/>
  <c r="L120" i="24"/>
  <c r="L131" i="24"/>
  <c r="H127" i="24"/>
  <c r="J125" i="24"/>
  <c r="L123" i="24"/>
  <c r="H119" i="24"/>
  <c r="H128" i="24"/>
  <c r="J126" i="24"/>
  <c r="L124" i="24"/>
  <c r="H120" i="24"/>
  <c r="L127" i="24"/>
  <c r="F124" i="24"/>
  <c r="H122" i="24"/>
  <c r="F119" i="24"/>
  <c r="H130" i="24"/>
  <c r="F127" i="24"/>
  <c r="J120" i="24"/>
  <c r="J128" i="24"/>
  <c r="H125" i="24"/>
  <c r="H131" i="24"/>
  <c r="L129" i="24"/>
  <c r="J121" i="24"/>
  <c r="L121" i="24"/>
  <c r="J129" i="24"/>
  <c r="J131" i="24"/>
  <c r="L126" i="24"/>
  <c r="L119" i="24"/>
  <c r="J123" i="24"/>
  <c r="H123" i="24"/>
  <c r="F197" i="24"/>
  <c r="F189" i="24"/>
  <c r="F192" i="24"/>
  <c r="F193" i="24"/>
  <c r="F185" i="24"/>
  <c r="F184" i="24"/>
  <c r="F196" i="24"/>
  <c r="F195" i="24"/>
  <c r="F194" i="24"/>
  <c r="F191" i="24"/>
  <c r="F190" i="24"/>
  <c r="F188" i="24"/>
  <c r="F187" i="24"/>
  <c r="F186" i="24"/>
  <c r="J9" i="14"/>
  <c r="I9" i="14"/>
  <c r="I7" i="15"/>
  <c r="K7" i="15"/>
  <c r="L7" i="16"/>
  <c r="J7" i="16"/>
  <c r="I7" i="16"/>
  <c r="W7" i="16"/>
  <c r="Y7" i="16"/>
  <c r="C133" i="17"/>
  <c r="C135" i="17"/>
  <c r="K9" i="14"/>
  <c r="J7" i="15"/>
  <c r="K7" i="16"/>
  <c r="X7" i="16"/>
  <c r="C149" i="17"/>
  <c r="C91" i="17"/>
  <c r="C65" i="17"/>
  <c r="C161" i="17"/>
  <c r="C93" i="17"/>
  <c r="C107" i="17"/>
  <c r="C63" i="17"/>
  <c r="C105" i="17"/>
  <c r="C79" i="17"/>
  <c r="C119" i="17"/>
  <c r="C121" i="17"/>
  <c r="F125" i="24"/>
  <c r="V7" i="19"/>
  <c r="X7" i="19"/>
  <c r="T9" i="16"/>
  <c r="R21" i="16"/>
  <c r="I7" i="17"/>
  <c r="AA7" i="17"/>
  <c r="Y7" i="17"/>
  <c r="X7" i="17"/>
  <c r="D63" i="17"/>
  <c r="G79" i="17"/>
  <c r="G105" i="17"/>
  <c r="Y7" i="15"/>
  <c r="R21" i="15"/>
  <c r="Q21" i="16"/>
  <c r="S9" i="16"/>
  <c r="Q9" i="16"/>
  <c r="S21" i="16"/>
  <c r="U9" i="16"/>
  <c r="D121" i="17"/>
  <c r="D119" i="17"/>
  <c r="D105" i="17"/>
  <c r="D79" i="17"/>
  <c r="D149" i="17"/>
  <c r="D135" i="17"/>
  <c r="D133" i="17"/>
  <c r="D147" i="17"/>
  <c r="D77" i="17"/>
  <c r="D51" i="17"/>
  <c r="T21" i="17"/>
  <c r="R21" i="17"/>
  <c r="T9" i="17"/>
  <c r="Q21" i="17"/>
  <c r="S9" i="17"/>
  <c r="O23" i="14"/>
  <c r="S21" i="15"/>
  <c r="Q9" i="17"/>
  <c r="D107" i="17"/>
  <c r="G121" i="17"/>
  <c r="Q23" i="14"/>
  <c r="U21" i="15"/>
  <c r="G149" i="17"/>
  <c r="G119" i="17"/>
  <c r="G135" i="17"/>
  <c r="G133" i="17"/>
  <c r="G107" i="17"/>
  <c r="G63" i="17"/>
  <c r="G147" i="17"/>
  <c r="G77" i="17"/>
  <c r="G51" i="17"/>
  <c r="G93" i="17"/>
  <c r="D93" i="17"/>
  <c r="D161" i="17"/>
  <c r="J7" i="17"/>
  <c r="E65" i="17"/>
  <c r="F79" i="17"/>
  <c r="E91" i="17"/>
  <c r="F105" i="17"/>
  <c r="F119" i="17"/>
  <c r="F121" i="17"/>
  <c r="F7" i="19"/>
  <c r="H7" i="19"/>
  <c r="J7" i="19"/>
  <c r="AB7" i="22"/>
  <c r="AA7" i="22"/>
  <c r="X7" i="22"/>
  <c r="Z7" i="22"/>
  <c r="Y7" i="22"/>
  <c r="L81" i="24"/>
  <c r="L84" i="24"/>
  <c r="L76" i="24"/>
  <c r="L79" i="24"/>
  <c r="L82" i="24"/>
  <c r="L83" i="24"/>
  <c r="L75" i="24"/>
  <c r="L85" i="24"/>
  <c r="L80" i="24"/>
  <c r="L78" i="24"/>
  <c r="L77" i="24"/>
  <c r="L86" i="24"/>
  <c r="M7" i="17"/>
  <c r="F63" i="17"/>
  <c r="F107" i="17"/>
  <c r="F161" i="17"/>
  <c r="E133" i="17"/>
  <c r="E135" i="17"/>
  <c r="F128" i="24"/>
  <c r="E93" i="17"/>
  <c r="F149" i="17"/>
  <c r="E161" i="17"/>
  <c r="J6" i="18"/>
  <c r="I6" i="18"/>
  <c r="R7" i="19"/>
  <c r="R8" i="21"/>
  <c r="T8" i="21"/>
  <c r="H8" i="21"/>
  <c r="J8" i="21"/>
  <c r="I8" i="21"/>
  <c r="R6" i="18"/>
  <c r="Z6" i="18"/>
  <c r="N7" i="19"/>
  <c r="P7" i="19" s="1"/>
  <c r="D96" i="24"/>
  <c r="N74" i="25"/>
  <c r="O74" i="25"/>
  <c r="T21" i="22"/>
  <c r="L52" i="25"/>
  <c r="N52" i="25"/>
  <c r="F14" i="24"/>
  <c r="F17" i="24"/>
  <c r="F9" i="24"/>
  <c r="F8" i="24"/>
  <c r="F20" i="24"/>
  <c r="F12" i="24"/>
  <c r="F15" i="24"/>
  <c r="F16" i="24"/>
  <c r="J64" i="24"/>
  <c r="J56" i="24"/>
  <c r="J59" i="24"/>
  <c r="J62" i="24"/>
  <c r="J54" i="24"/>
  <c r="J65" i="24"/>
  <c r="J57" i="24"/>
  <c r="J58" i="24"/>
  <c r="F141" i="24"/>
  <c r="H144" i="24"/>
  <c r="J174" i="24"/>
  <c r="L172" i="24"/>
  <c r="J175" i="24"/>
  <c r="L173" i="24"/>
  <c r="H169" i="24"/>
  <c r="J167" i="24"/>
  <c r="L165" i="24"/>
  <c r="H175" i="24"/>
  <c r="H171" i="24"/>
  <c r="L170" i="24"/>
  <c r="J168" i="24"/>
  <c r="J170" i="24"/>
  <c r="H166" i="24"/>
  <c r="J163" i="24"/>
  <c r="H174" i="24"/>
  <c r="J173" i="24"/>
  <c r="H168" i="24"/>
  <c r="L167" i="24"/>
  <c r="J165" i="24"/>
  <c r="H170" i="24"/>
  <c r="L169" i="24"/>
  <c r="H163" i="24"/>
  <c r="J171" i="24"/>
  <c r="L168" i="24"/>
  <c r="J164" i="24"/>
  <c r="L163" i="24"/>
  <c r="H165" i="24"/>
  <c r="H167" i="24"/>
  <c r="F173" i="24"/>
  <c r="F241" i="24"/>
  <c r="F233" i="24"/>
  <c r="F236" i="24"/>
  <c r="F237" i="24"/>
  <c r="F229" i="24"/>
  <c r="F228" i="24"/>
  <c r="F240" i="24"/>
  <c r="F235" i="24"/>
  <c r="F234" i="24"/>
  <c r="F232" i="24"/>
  <c r="F231" i="24"/>
  <c r="F230" i="24"/>
  <c r="F238" i="24"/>
  <c r="M22" i="21"/>
  <c r="L175" i="24"/>
  <c r="F11" i="24"/>
  <c r="J61" i="24"/>
  <c r="L152" i="24"/>
  <c r="H148" i="24"/>
  <c r="J146" i="24"/>
  <c r="L144" i="24"/>
  <c r="H151" i="24"/>
  <c r="J149" i="24"/>
  <c r="L147" i="24"/>
  <c r="H143" i="24"/>
  <c r="J141" i="24"/>
  <c r="J152" i="24"/>
  <c r="L150" i="24"/>
  <c r="H146" i="24"/>
  <c r="J144" i="24"/>
  <c r="L142" i="24"/>
  <c r="L153" i="24"/>
  <c r="H149" i="24"/>
  <c r="J147" i="24"/>
  <c r="L145" i="24"/>
  <c r="H141" i="24"/>
  <c r="H150" i="24"/>
  <c r="J148" i="24"/>
  <c r="L146" i="24"/>
  <c r="H142" i="24"/>
  <c r="L141" i="24"/>
  <c r="J151" i="24"/>
  <c r="O8" i="25"/>
  <c r="N8" i="25"/>
  <c r="F219" i="24"/>
  <c r="F211" i="24"/>
  <c r="F214" i="24"/>
  <c r="F215" i="24"/>
  <c r="F207" i="24"/>
  <c r="F206" i="24"/>
  <c r="F218" i="24"/>
  <c r="F217" i="24"/>
  <c r="F216" i="24"/>
  <c r="F213" i="24"/>
  <c r="F212" i="24"/>
  <c r="F210" i="24"/>
  <c r="F209" i="24"/>
  <c r="F208" i="24"/>
  <c r="J30" i="25"/>
  <c r="L30" i="25"/>
  <c r="F35" i="24"/>
  <c r="F43" i="24"/>
  <c r="L56" i="24"/>
  <c r="H60" i="24"/>
  <c r="L64" i="24"/>
  <c r="F81" i="24"/>
  <c r="J85" i="24"/>
  <c r="H87" i="24"/>
  <c r="F100" i="24"/>
  <c r="F108" i="24"/>
  <c r="F122" i="24"/>
  <c r="F130" i="24"/>
  <c r="F144" i="24"/>
  <c r="F152" i="24"/>
  <c r="F260" i="24"/>
  <c r="O96" i="25"/>
  <c r="N96" i="25"/>
  <c r="F34" i="24"/>
  <c r="F42" i="24"/>
  <c r="L55" i="24"/>
  <c r="H59" i="24"/>
  <c r="L63" i="24"/>
  <c r="J76" i="24"/>
  <c r="F80" i="24"/>
  <c r="J84" i="24"/>
  <c r="F99" i="24"/>
  <c r="F107" i="24"/>
  <c r="F121" i="24"/>
  <c r="F129" i="24"/>
  <c r="F143" i="24"/>
  <c r="F151" i="24"/>
  <c r="F171" i="24"/>
  <c r="F174" i="24"/>
  <c r="F74" i="25"/>
  <c r="F30" i="24"/>
  <c r="F31" i="24"/>
  <c r="F39" i="24"/>
  <c r="H52" i="24"/>
  <c r="H56" i="24"/>
  <c r="L60" i="24"/>
  <c r="H64" i="24"/>
  <c r="F77" i="24"/>
  <c r="J81" i="24"/>
  <c r="F85" i="24"/>
  <c r="L87" i="24"/>
  <c r="F104" i="24"/>
  <c r="F126" i="24"/>
  <c r="F148" i="24"/>
  <c r="F166" i="24"/>
  <c r="F175" i="24"/>
  <c r="F261" i="24"/>
  <c r="F267" i="24"/>
  <c r="F259" i="24"/>
  <c r="F262" i="24"/>
  <c r="F263" i="24"/>
  <c r="F255" i="24"/>
  <c r="F254" i="24"/>
  <c r="F30" i="25"/>
  <c r="F36" i="24"/>
  <c r="H53" i="24"/>
  <c r="F55" i="24"/>
  <c r="L57" i="24"/>
  <c r="H61" i="24"/>
  <c r="L65" i="24"/>
  <c r="J78" i="24"/>
  <c r="F82" i="24"/>
  <c r="J86" i="24"/>
  <c r="F101" i="24"/>
  <c r="F109" i="24"/>
  <c r="F123" i="24"/>
  <c r="F131" i="24"/>
  <c r="F145" i="24"/>
  <c r="F153" i="24"/>
  <c r="F164" i="24"/>
  <c r="F257" i="24"/>
  <c r="H96" i="25"/>
  <c r="F33" i="24"/>
  <c r="L54" i="24"/>
  <c r="J75" i="24"/>
  <c r="F98" i="24"/>
  <c r="F120" i="24"/>
  <c r="F142" i="24"/>
  <c r="F169" i="24"/>
  <c r="L76" i="25"/>
  <c r="L84" i="25"/>
  <c r="L103" i="25"/>
  <c r="F132" i="28"/>
  <c r="F146" i="28"/>
  <c r="F118" i="28"/>
  <c r="F160" i="28"/>
  <c r="F48" i="28"/>
  <c r="F90" i="28"/>
  <c r="F104" i="28"/>
  <c r="F76" i="28"/>
  <c r="F34" i="28"/>
  <c r="F20" i="28"/>
  <c r="L187" i="24"/>
  <c r="J189" i="24"/>
  <c r="H191" i="24"/>
  <c r="L195" i="24"/>
  <c r="J197" i="24"/>
  <c r="L209" i="24"/>
  <c r="J211" i="24"/>
  <c r="H213" i="24"/>
  <c r="L217" i="24"/>
  <c r="J219" i="24"/>
  <c r="L231" i="24"/>
  <c r="J233" i="24"/>
  <c r="H235" i="24"/>
  <c r="L239" i="24"/>
  <c r="J241" i="24"/>
  <c r="L257" i="24"/>
  <c r="J259" i="24"/>
  <c r="H261" i="24"/>
  <c r="L265" i="24"/>
  <c r="J267" i="24"/>
  <c r="L35" i="25"/>
  <c r="L43" i="25"/>
  <c r="L54" i="25"/>
  <c r="L62" i="25"/>
  <c r="L81" i="25"/>
  <c r="L100" i="25"/>
  <c r="L108" i="25"/>
  <c r="K6" i="27"/>
  <c r="L186" i="24"/>
  <c r="J188" i="24"/>
  <c r="H190" i="24"/>
  <c r="L194" i="24"/>
  <c r="J196" i="24"/>
  <c r="L208" i="24"/>
  <c r="J210" i="24"/>
  <c r="H212" i="24"/>
  <c r="L216" i="24"/>
  <c r="J218" i="24"/>
  <c r="L230" i="24"/>
  <c r="J232" i="24"/>
  <c r="H234" i="24"/>
  <c r="L238" i="24"/>
  <c r="J240" i="24"/>
  <c r="L256" i="24"/>
  <c r="J258" i="24"/>
  <c r="H260" i="24"/>
  <c r="L264" i="24"/>
  <c r="J266" i="24"/>
  <c r="O30" i="25"/>
  <c r="L34" i="25"/>
  <c r="L42" i="25"/>
  <c r="L53" i="25"/>
  <c r="L61" i="25"/>
  <c r="L80" i="25"/>
  <c r="L99" i="25"/>
  <c r="L107" i="25"/>
  <c r="K6" i="26"/>
  <c r="L191" i="24"/>
  <c r="J193" i="24"/>
  <c r="H195" i="24"/>
  <c r="H209" i="24"/>
  <c r="L213" i="24"/>
  <c r="J215" i="24"/>
  <c r="H217" i="24"/>
  <c r="J229" i="24"/>
  <c r="H231" i="24"/>
  <c r="L235" i="24"/>
  <c r="J237" i="24"/>
  <c r="H239" i="24"/>
  <c r="J255" i="24"/>
  <c r="H257" i="24"/>
  <c r="L261" i="24"/>
  <c r="J263" i="24"/>
  <c r="H265" i="24"/>
  <c r="L31" i="25"/>
  <c r="L39" i="25"/>
  <c r="L58" i="25"/>
  <c r="L77" i="25"/>
  <c r="L85" i="25"/>
  <c r="L104" i="25"/>
  <c r="L41" i="25"/>
  <c r="L60" i="25"/>
  <c r="L79" i="25"/>
  <c r="L87" i="25"/>
  <c r="L98" i="25"/>
  <c r="E160" i="28"/>
  <c r="E132" i="28"/>
  <c r="E104" i="28"/>
  <c r="E146" i="28"/>
  <c r="E118" i="28"/>
  <c r="E76" i="28"/>
  <c r="E90" i="28"/>
  <c r="E48" i="28"/>
  <c r="E20" i="28"/>
  <c r="E34" i="28"/>
  <c r="L6" i="27"/>
  <c r="C132" i="28"/>
  <c r="C76" i="28"/>
  <c r="C90" i="28"/>
  <c r="C146" i="28"/>
  <c r="C104" i="28"/>
  <c r="C160" i="28"/>
  <c r="C118" i="28"/>
  <c r="C48" i="28"/>
  <c r="C62" i="28"/>
  <c r="K6" i="28"/>
  <c r="D48" i="28"/>
  <c r="M6" i="27"/>
  <c r="D146" i="28"/>
  <c r="D90" i="28"/>
  <c r="D132" i="28"/>
  <c r="D104" i="28"/>
  <c r="D160" i="28"/>
  <c r="D118" i="28"/>
  <c r="D62" i="28"/>
  <c r="D76" i="28"/>
  <c r="L6" i="28"/>
  <c r="H8" i="30"/>
  <c r="J8" i="30"/>
  <c r="G132" i="28"/>
  <c r="G146" i="28"/>
  <c r="G160" i="28"/>
  <c r="G48" i="28"/>
  <c r="G62" i="28"/>
  <c r="G104" i="28"/>
  <c r="G118" i="28"/>
  <c r="O30" i="30"/>
  <c r="N30" i="30"/>
  <c r="F131" i="30"/>
  <c r="H129" i="30"/>
  <c r="J127" i="30"/>
  <c r="L125" i="30"/>
  <c r="F123" i="30"/>
  <c r="H121" i="30"/>
  <c r="J119" i="30"/>
  <c r="J130" i="30"/>
  <c r="L128" i="30"/>
  <c r="F126" i="30"/>
  <c r="H124" i="30"/>
  <c r="J122" i="30"/>
  <c r="L120" i="30"/>
  <c r="L131" i="30"/>
  <c r="F129" i="30"/>
  <c r="H127" i="30"/>
  <c r="J125" i="30"/>
  <c r="L123" i="30"/>
  <c r="F121" i="30"/>
  <c r="H119" i="30"/>
  <c r="H130" i="30"/>
  <c r="J128" i="30"/>
  <c r="L126" i="30"/>
  <c r="F124" i="30"/>
  <c r="H122" i="30"/>
  <c r="J120" i="30"/>
  <c r="H131" i="30"/>
  <c r="J129" i="30"/>
  <c r="L127" i="30"/>
  <c r="F125" i="30"/>
  <c r="H123" i="30"/>
  <c r="J121" i="30"/>
  <c r="L119" i="30"/>
  <c r="L130" i="30"/>
  <c r="F128" i="30"/>
  <c r="H126" i="30"/>
  <c r="J124" i="30"/>
  <c r="L122" i="30"/>
  <c r="F120" i="30"/>
  <c r="L124" i="30"/>
  <c r="F122" i="30"/>
  <c r="J131" i="30"/>
  <c r="L121" i="30"/>
  <c r="F119" i="30"/>
  <c r="J126" i="30"/>
  <c r="J123" i="30"/>
  <c r="F130" i="30"/>
  <c r="H120" i="30"/>
  <c r="L129" i="30"/>
  <c r="F127" i="30"/>
  <c r="H128" i="30"/>
  <c r="H125" i="30"/>
  <c r="I6" i="27"/>
  <c r="J6" i="27"/>
  <c r="C34" i="28"/>
  <c r="J6" i="28"/>
  <c r="C20" i="28"/>
  <c r="D34" i="28"/>
  <c r="G76" i="28"/>
  <c r="F197" i="30"/>
  <c r="H195" i="30"/>
  <c r="J193" i="30"/>
  <c r="L191" i="30"/>
  <c r="F189" i="30"/>
  <c r="H187" i="30"/>
  <c r="J185" i="30"/>
  <c r="J196" i="30"/>
  <c r="L194" i="30"/>
  <c r="F192" i="30"/>
  <c r="H190" i="30"/>
  <c r="J188" i="30"/>
  <c r="L186" i="30"/>
  <c r="L197" i="30"/>
  <c r="F195" i="30"/>
  <c r="H193" i="30"/>
  <c r="J191" i="30"/>
  <c r="L189" i="30"/>
  <c r="F187" i="30"/>
  <c r="H185" i="30"/>
  <c r="H196" i="30"/>
  <c r="J194" i="30"/>
  <c r="L192" i="30"/>
  <c r="F190" i="30"/>
  <c r="H188" i="30"/>
  <c r="J186" i="30"/>
  <c r="H197" i="30"/>
  <c r="J195" i="30"/>
  <c r="L193" i="30"/>
  <c r="F191" i="30"/>
  <c r="H189" i="30"/>
  <c r="J187" i="30"/>
  <c r="L185" i="30"/>
  <c r="L196" i="30"/>
  <c r="F194" i="30"/>
  <c r="H192" i="30"/>
  <c r="J190" i="30"/>
  <c r="L188" i="30"/>
  <c r="F186" i="30"/>
  <c r="L195" i="30"/>
  <c r="F193" i="30"/>
  <c r="L190" i="30"/>
  <c r="F188" i="30"/>
  <c r="J197" i="30"/>
  <c r="L187" i="30"/>
  <c r="F185" i="30"/>
  <c r="J192" i="30"/>
  <c r="H191" i="30"/>
  <c r="F196" i="30"/>
  <c r="H186" i="30"/>
  <c r="H194" i="30"/>
  <c r="L84" i="30"/>
  <c r="L87" i="30"/>
  <c r="L85" i="30"/>
  <c r="L56" i="30"/>
  <c r="L64" i="30"/>
  <c r="L75" i="30"/>
  <c r="J77" i="30"/>
  <c r="H84" i="30"/>
  <c r="N96" i="30"/>
  <c r="O96" i="30"/>
  <c r="F153" i="30"/>
  <c r="H151" i="30"/>
  <c r="J149" i="30"/>
  <c r="L147" i="30"/>
  <c r="F145" i="30"/>
  <c r="H143" i="30"/>
  <c r="J141" i="30"/>
  <c r="J152" i="30"/>
  <c r="L150" i="30"/>
  <c r="F148" i="30"/>
  <c r="H146" i="30"/>
  <c r="J144" i="30"/>
  <c r="L142" i="30"/>
  <c r="L153" i="30"/>
  <c r="F151" i="30"/>
  <c r="H149" i="30"/>
  <c r="J147" i="30"/>
  <c r="L145" i="30"/>
  <c r="F143" i="30"/>
  <c r="H141" i="30"/>
  <c r="H152" i="30"/>
  <c r="J150" i="30"/>
  <c r="L148" i="30"/>
  <c r="F146" i="30"/>
  <c r="H144" i="30"/>
  <c r="J142" i="30"/>
  <c r="H153" i="30"/>
  <c r="J151" i="30"/>
  <c r="L149" i="30"/>
  <c r="F147" i="30"/>
  <c r="H145" i="30"/>
  <c r="J143" i="30"/>
  <c r="L141" i="30"/>
  <c r="L152" i="30"/>
  <c r="F150" i="30"/>
  <c r="H148" i="30"/>
  <c r="J146" i="30"/>
  <c r="L144" i="30"/>
  <c r="F142" i="30"/>
  <c r="H150" i="30"/>
  <c r="L53" i="30"/>
  <c r="J55" i="30"/>
  <c r="H57" i="30"/>
  <c r="F59" i="30"/>
  <c r="L61" i="30"/>
  <c r="J63" i="30"/>
  <c r="H65" i="30"/>
  <c r="H76" i="30"/>
  <c r="F78" i="30"/>
  <c r="L80" i="30"/>
  <c r="J82" i="30"/>
  <c r="F83" i="30"/>
  <c r="F86" i="30"/>
  <c r="J145" i="30"/>
  <c r="F166" i="30"/>
  <c r="L168" i="30"/>
  <c r="L214" i="30"/>
  <c r="J217" i="30"/>
  <c r="H52" i="30"/>
  <c r="J54" i="30"/>
  <c r="H56" i="30"/>
  <c r="F58" i="30"/>
  <c r="L60" i="30"/>
  <c r="J62" i="30"/>
  <c r="H64" i="30"/>
  <c r="H75" i="30"/>
  <c r="L79" i="30"/>
  <c r="J81" i="30"/>
  <c r="L83" i="30"/>
  <c r="F144" i="30"/>
  <c r="L146" i="30"/>
  <c r="H169" i="30"/>
  <c r="H218" i="30"/>
  <c r="F85" i="30"/>
  <c r="F87" i="30"/>
  <c r="J52" i="30"/>
  <c r="H53" i="30"/>
  <c r="F55" i="30"/>
  <c r="L57" i="30"/>
  <c r="J59" i="30"/>
  <c r="H61" i="30"/>
  <c r="F63" i="30"/>
  <c r="L65" i="30"/>
  <c r="L76" i="30"/>
  <c r="J78" i="30"/>
  <c r="F82" i="30"/>
  <c r="J85" i="30"/>
  <c r="F149" i="30"/>
  <c r="L151" i="30"/>
  <c r="F175" i="30"/>
  <c r="H173" i="30"/>
  <c r="J171" i="30"/>
  <c r="L169" i="30"/>
  <c r="F167" i="30"/>
  <c r="H165" i="30"/>
  <c r="J163" i="30"/>
  <c r="J174" i="30"/>
  <c r="L172" i="30"/>
  <c r="F170" i="30"/>
  <c r="H168" i="30"/>
  <c r="J166" i="30"/>
  <c r="L164" i="30"/>
  <c r="L175" i="30"/>
  <c r="F173" i="30"/>
  <c r="H171" i="30"/>
  <c r="J169" i="30"/>
  <c r="L167" i="30"/>
  <c r="F165" i="30"/>
  <c r="H163" i="30"/>
  <c r="H174" i="30"/>
  <c r="J172" i="30"/>
  <c r="L170" i="30"/>
  <c r="F168" i="30"/>
  <c r="H166" i="30"/>
  <c r="J164" i="30"/>
  <c r="H175" i="30"/>
  <c r="J173" i="30"/>
  <c r="L171" i="30"/>
  <c r="F169" i="30"/>
  <c r="H167" i="30"/>
  <c r="J165" i="30"/>
  <c r="L163" i="30"/>
  <c r="L174" i="30"/>
  <c r="F172" i="30"/>
  <c r="H170" i="30"/>
  <c r="J168" i="30"/>
  <c r="L166" i="30"/>
  <c r="F164" i="30"/>
  <c r="H172" i="30"/>
  <c r="H208" i="30"/>
  <c r="J30" i="30"/>
  <c r="H83" i="30"/>
  <c r="H86" i="30"/>
  <c r="H85" i="30"/>
  <c r="L52" i="30"/>
  <c r="L54" i="30"/>
  <c r="J56" i="30"/>
  <c r="H58" i="30"/>
  <c r="L62" i="30"/>
  <c r="J64" i="30"/>
  <c r="N74" i="30"/>
  <c r="H77" i="30"/>
  <c r="F79" i="30"/>
  <c r="L81" i="30"/>
  <c r="F84" i="30"/>
  <c r="H87" i="30"/>
  <c r="H142" i="30"/>
  <c r="F152" i="30"/>
  <c r="J167" i="30"/>
  <c r="H213" i="30"/>
  <c r="J86" i="30"/>
  <c r="J84" i="30"/>
  <c r="J87" i="30"/>
  <c r="J83" i="30"/>
  <c r="N52" i="30"/>
  <c r="J53" i="30"/>
  <c r="L59" i="30"/>
  <c r="J61" i="30"/>
  <c r="O74" i="30"/>
  <c r="L78" i="30"/>
  <c r="J80" i="30"/>
  <c r="H82" i="30"/>
  <c r="H147" i="30"/>
  <c r="J170" i="30"/>
  <c r="L218" i="30"/>
  <c r="F216" i="30"/>
  <c r="H214" i="30"/>
  <c r="F219" i="30"/>
  <c r="F217" i="30"/>
  <c r="J216" i="30"/>
  <c r="L213" i="30"/>
  <c r="F211" i="30"/>
  <c r="H209" i="30"/>
  <c r="J207" i="30"/>
  <c r="J219" i="30"/>
  <c r="H212" i="30"/>
  <c r="J210" i="30"/>
  <c r="L208" i="30"/>
  <c r="J218" i="30"/>
  <c r="H216" i="30"/>
  <c r="L215" i="30"/>
  <c r="F214" i="30"/>
  <c r="J213" i="30"/>
  <c r="L211" i="30"/>
  <c r="F209" i="30"/>
  <c r="H207" i="30"/>
  <c r="H219" i="30"/>
  <c r="L217" i="30"/>
  <c r="J215" i="30"/>
  <c r="F212" i="30"/>
  <c r="H210" i="30"/>
  <c r="J208" i="30"/>
  <c r="F218" i="30"/>
  <c r="H217" i="30"/>
  <c r="L216" i="30"/>
  <c r="F213" i="30"/>
  <c r="H211" i="30"/>
  <c r="J209" i="30"/>
  <c r="L207" i="30"/>
  <c r="L219" i="30"/>
  <c r="F215" i="30"/>
  <c r="J214" i="30"/>
  <c r="J212" i="30"/>
  <c r="L210" i="30"/>
  <c r="F208" i="30"/>
  <c r="O228" i="30"/>
  <c r="N228" i="30"/>
  <c r="O118" i="30"/>
  <c r="O140" i="30"/>
  <c r="O162" i="30"/>
  <c r="O184" i="30"/>
  <c r="O206" i="30"/>
  <c r="F239" i="30"/>
  <c r="O250" i="30"/>
  <c r="F284" i="30"/>
  <c r="H282" i="30"/>
  <c r="J280" i="30"/>
  <c r="H285" i="30"/>
  <c r="J283" i="30"/>
  <c r="L281" i="30"/>
  <c r="F279" i="30"/>
  <c r="H277" i="30"/>
  <c r="J275" i="30"/>
  <c r="L273" i="30"/>
  <c r="H284" i="30"/>
  <c r="L282" i="30"/>
  <c r="F280" i="30"/>
  <c r="L278" i="30"/>
  <c r="F277" i="30"/>
  <c r="J276" i="30"/>
  <c r="H283" i="30"/>
  <c r="H279" i="30"/>
  <c r="J278" i="30"/>
  <c r="H274" i="30"/>
  <c r="J282" i="30"/>
  <c r="H276" i="30"/>
  <c r="L275" i="30"/>
  <c r="F274" i="30"/>
  <c r="J273" i="30"/>
  <c r="L285" i="30"/>
  <c r="F283" i="30"/>
  <c r="J281" i="30"/>
  <c r="H278" i="30"/>
  <c r="L277" i="30"/>
  <c r="J284" i="30"/>
  <c r="H280" i="30"/>
  <c r="L276" i="30"/>
  <c r="F273" i="30"/>
  <c r="F285" i="30"/>
  <c r="L283" i="30"/>
  <c r="F281" i="30"/>
  <c r="J279" i="30"/>
  <c r="F275" i="30"/>
  <c r="J274" i="30"/>
  <c r="F272" i="30"/>
  <c r="L280" i="30"/>
  <c r="H8" i="31"/>
  <c r="J8" i="31"/>
  <c r="H96" i="30"/>
  <c r="H206" i="30"/>
  <c r="H241" i="30"/>
  <c r="J239" i="30"/>
  <c r="L237" i="30"/>
  <c r="L240" i="30"/>
  <c r="F238" i="30"/>
  <c r="H236" i="30"/>
  <c r="J234" i="30"/>
  <c r="L232" i="30"/>
  <c r="F230" i="30"/>
  <c r="F241" i="30"/>
  <c r="H239" i="30"/>
  <c r="J237" i="30"/>
  <c r="L235" i="30"/>
  <c r="F233" i="30"/>
  <c r="H231" i="30"/>
  <c r="J229" i="30"/>
  <c r="J240" i="30"/>
  <c r="L238" i="30"/>
  <c r="F236" i="30"/>
  <c r="H234" i="30"/>
  <c r="J232" i="30"/>
  <c r="L230" i="30"/>
  <c r="F228" i="30"/>
  <c r="H229" i="30"/>
  <c r="J231" i="30"/>
  <c r="H232" i="30"/>
  <c r="H235" i="30"/>
  <c r="H237" i="30"/>
  <c r="F250" i="30"/>
  <c r="F276" i="30"/>
  <c r="F282" i="30"/>
  <c r="L229" i="30"/>
  <c r="J230" i="30"/>
  <c r="J233" i="30"/>
  <c r="J236" i="30"/>
  <c r="F240" i="30"/>
  <c r="L279" i="30"/>
  <c r="O8" i="33"/>
  <c r="N8" i="33"/>
  <c r="L231" i="30"/>
  <c r="L234" i="30"/>
  <c r="J235" i="30"/>
  <c r="J241" i="30"/>
  <c r="N52" i="31"/>
  <c r="O52" i="31"/>
  <c r="L233" i="30"/>
  <c r="L236" i="30"/>
  <c r="H240" i="30"/>
  <c r="L274" i="30"/>
  <c r="J277" i="30"/>
  <c r="H252" i="30"/>
  <c r="F254" i="30"/>
  <c r="L256" i="30"/>
  <c r="J258" i="30"/>
  <c r="J262" i="30"/>
  <c r="F263" i="30"/>
  <c r="L56" i="31"/>
  <c r="J106" i="31"/>
  <c r="H263" i="30"/>
  <c r="J261" i="30"/>
  <c r="F251" i="30"/>
  <c r="L253" i="30"/>
  <c r="J255" i="30"/>
  <c r="H257" i="30"/>
  <c r="F259" i="30"/>
  <c r="J260" i="30"/>
  <c r="F261" i="30"/>
  <c r="D8" i="31"/>
  <c r="L43" i="31"/>
  <c r="F60" i="31"/>
  <c r="L61" i="31"/>
  <c r="J102" i="31"/>
  <c r="L252" i="30"/>
  <c r="J254" i="30"/>
  <c r="H256" i="30"/>
  <c r="F258" i="30"/>
  <c r="F262" i="30"/>
  <c r="F109" i="31"/>
  <c r="F101" i="31"/>
  <c r="F82" i="31"/>
  <c r="F107" i="31"/>
  <c r="F99" i="31"/>
  <c r="F80" i="31"/>
  <c r="F103" i="31"/>
  <c r="F78" i="31"/>
  <c r="F63" i="31"/>
  <c r="F55" i="31"/>
  <c r="F36" i="31"/>
  <c r="F108" i="31"/>
  <c r="F102" i="31"/>
  <c r="F98" i="31"/>
  <c r="F87" i="31"/>
  <c r="F58" i="31"/>
  <c r="F39" i="31"/>
  <c r="F31" i="31"/>
  <c r="F30" i="31"/>
  <c r="F97" i="31"/>
  <c r="F86" i="31"/>
  <c r="F61" i="31"/>
  <c r="F53" i="31"/>
  <c r="F42" i="31"/>
  <c r="F34" i="31"/>
  <c r="F106" i="31"/>
  <c r="F81" i="31"/>
  <c r="F77" i="31"/>
  <c r="F75" i="31"/>
  <c r="F64" i="31"/>
  <c r="F56" i="31"/>
  <c r="F37" i="31"/>
  <c r="F104" i="31"/>
  <c r="F84" i="31"/>
  <c r="F65" i="31"/>
  <c r="F57" i="31"/>
  <c r="F38" i="31"/>
  <c r="L37" i="31"/>
  <c r="F54" i="31"/>
  <c r="L74" i="31"/>
  <c r="J75" i="31"/>
  <c r="L81" i="31"/>
  <c r="L98" i="31"/>
  <c r="F105" i="31"/>
  <c r="L107" i="31"/>
  <c r="N250" i="30"/>
  <c r="J251" i="30"/>
  <c r="H253" i="30"/>
  <c r="F255" i="30"/>
  <c r="L257" i="30"/>
  <c r="J259" i="30"/>
  <c r="L263" i="30"/>
  <c r="L272" i="30"/>
  <c r="F41" i="31"/>
  <c r="L42" i="31"/>
  <c r="F59" i="31"/>
  <c r="L62" i="31"/>
  <c r="L75" i="31"/>
  <c r="F96" i="31"/>
  <c r="D96" i="31"/>
  <c r="O96" i="31"/>
  <c r="F252" i="30"/>
  <c r="L254" i="30"/>
  <c r="J256" i="30"/>
  <c r="H258" i="30"/>
  <c r="F260" i="30"/>
  <c r="L261" i="30"/>
  <c r="H262" i="30"/>
  <c r="J105" i="31"/>
  <c r="J97" i="31"/>
  <c r="J86" i="31"/>
  <c r="J78" i="31"/>
  <c r="J103" i="31"/>
  <c r="J84" i="31"/>
  <c r="J107" i="31"/>
  <c r="J101" i="31"/>
  <c r="J81" i="31"/>
  <c r="J77" i="31"/>
  <c r="J59" i="31"/>
  <c r="J40" i="31"/>
  <c r="J32" i="31"/>
  <c r="J85" i="31"/>
  <c r="J62" i="31"/>
  <c r="J54" i="31"/>
  <c r="J43" i="31"/>
  <c r="J35" i="31"/>
  <c r="J100" i="31"/>
  <c r="J80" i="31"/>
  <c r="J65" i="31"/>
  <c r="J57" i="31"/>
  <c r="J38" i="31"/>
  <c r="J104" i="31"/>
  <c r="J79" i="31"/>
  <c r="J76" i="31"/>
  <c r="J60" i="31"/>
  <c r="J41" i="31"/>
  <c r="J33" i="31"/>
  <c r="J109" i="31"/>
  <c r="J108" i="31"/>
  <c r="J82" i="31"/>
  <c r="J61" i="31"/>
  <c r="J53" i="31"/>
  <c r="J42" i="31"/>
  <c r="J34" i="31"/>
  <c r="J31" i="31"/>
  <c r="F33" i="31"/>
  <c r="L34" i="31"/>
  <c r="J64" i="31"/>
  <c r="L251" i="30"/>
  <c r="J253" i="30"/>
  <c r="H255" i="30"/>
  <c r="F257" i="30"/>
  <c r="L259" i="30"/>
  <c r="H260" i="30"/>
  <c r="L103" i="31"/>
  <c r="L84" i="31"/>
  <c r="L76" i="31"/>
  <c r="L109" i="31"/>
  <c r="L101" i="31"/>
  <c r="L82" i="31"/>
  <c r="L105" i="31"/>
  <c r="L80" i="31"/>
  <c r="L65" i="31"/>
  <c r="L57" i="31"/>
  <c r="L38" i="31"/>
  <c r="L104" i="31"/>
  <c r="L100" i="31"/>
  <c r="L60" i="31"/>
  <c r="L41" i="31"/>
  <c r="L33" i="31"/>
  <c r="L99" i="31"/>
  <c r="L79" i="31"/>
  <c r="L63" i="31"/>
  <c r="L55" i="31"/>
  <c r="L36" i="31"/>
  <c r="L83" i="31"/>
  <c r="L58" i="31"/>
  <c r="L39" i="31"/>
  <c r="L31" i="31"/>
  <c r="L106" i="31"/>
  <c r="L97" i="31"/>
  <c r="L86" i="31"/>
  <c r="L77" i="31"/>
  <c r="L59" i="31"/>
  <c r="L40" i="31"/>
  <c r="L32" i="31"/>
  <c r="L30" i="31"/>
  <c r="J56" i="31"/>
  <c r="L64" i="31"/>
  <c r="F76" i="31"/>
  <c r="J99" i="31"/>
  <c r="L108" i="31"/>
  <c r="BA7" i="35"/>
  <c r="H107" i="31"/>
  <c r="H99" i="31"/>
  <c r="H80" i="31"/>
  <c r="H105" i="31"/>
  <c r="H97" i="31"/>
  <c r="H86" i="31"/>
  <c r="H78" i="31"/>
  <c r="H109" i="31"/>
  <c r="H36" i="31"/>
  <c r="H55" i="31"/>
  <c r="H63" i="31"/>
  <c r="H83" i="31"/>
  <c r="H103" i="31"/>
  <c r="N52" i="33"/>
  <c r="H35" i="31"/>
  <c r="H43" i="31"/>
  <c r="H54" i="31"/>
  <c r="H62" i="31"/>
  <c r="H85" i="31"/>
  <c r="H100" i="31"/>
  <c r="H32" i="31"/>
  <c r="H40" i="31"/>
  <c r="H59" i="31"/>
  <c r="H77" i="31"/>
  <c r="N96" i="31"/>
  <c r="H101" i="31"/>
  <c r="Y7" i="35"/>
  <c r="H37" i="31"/>
  <c r="H56" i="31"/>
  <c r="H64" i="31"/>
  <c r="H75" i="31"/>
  <c r="H81" i="31"/>
  <c r="H106" i="31"/>
  <c r="H30" i="31"/>
  <c r="H34" i="31"/>
  <c r="H42" i="31"/>
  <c r="H53" i="31"/>
  <c r="H61" i="31"/>
  <c r="H82" i="31"/>
  <c r="H102" i="31"/>
  <c r="O30" i="33"/>
  <c r="AZ7" i="35"/>
  <c r="AN29" i="35"/>
  <c r="N30" i="33"/>
  <c r="AO29" i="35"/>
  <c r="P7" i="35"/>
  <c r="I29" i="35"/>
  <c r="AQ7" i="35"/>
  <c r="S5" i="38"/>
  <c r="R5" i="38"/>
  <c r="Q5" i="38"/>
  <c r="P5" i="38"/>
  <c r="P5" i="37"/>
  <c r="O5" i="37"/>
  <c r="R5" i="37"/>
  <c r="S5" i="40"/>
  <c r="Q5" i="37"/>
  <c r="M123" i="37"/>
  <c r="G123" i="37"/>
  <c r="J5" i="38"/>
  <c r="I5" i="38"/>
  <c r="H5" i="38"/>
  <c r="AN7" i="35"/>
  <c r="S5" i="37"/>
  <c r="H123" i="37"/>
  <c r="H5" i="37"/>
  <c r="G5" i="37"/>
  <c r="T5" i="37"/>
  <c r="I123" i="37"/>
  <c r="L5" i="38"/>
  <c r="O133" i="38"/>
  <c r="N133" i="38"/>
  <c r="K133" i="38"/>
  <c r="N5" i="41"/>
  <c r="M5" i="41"/>
  <c r="Q5" i="41"/>
  <c r="P5" i="41"/>
  <c r="O123" i="37"/>
  <c r="E129" i="37"/>
  <c r="M5" i="38"/>
  <c r="F9" i="38"/>
  <c r="N5" i="40"/>
  <c r="F7" i="40"/>
  <c r="I5" i="40"/>
  <c r="F10" i="40"/>
  <c r="F6" i="40"/>
  <c r="G133" i="38"/>
  <c r="F8" i="39"/>
  <c r="F7" i="39"/>
  <c r="F9" i="39"/>
  <c r="S5" i="39"/>
  <c r="Q5" i="39"/>
  <c r="P5" i="39"/>
  <c r="C16" i="41"/>
  <c r="S5" i="41"/>
  <c r="L123" i="37"/>
  <c r="H133" i="38"/>
  <c r="F5" i="39"/>
  <c r="R5" i="39"/>
  <c r="O133" i="39"/>
  <c r="N133" i="39"/>
  <c r="K133" i="39"/>
  <c r="N135" i="41"/>
  <c r="M135" i="41"/>
  <c r="L135" i="41"/>
  <c r="K135" i="41"/>
  <c r="I5" i="39"/>
  <c r="H5" i="39"/>
  <c r="T5" i="39"/>
  <c r="F10" i="39"/>
  <c r="L133" i="39"/>
  <c r="Q5" i="40"/>
  <c r="P5" i="40"/>
  <c r="L5" i="40"/>
  <c r="O135" i="41"/>
  <c r="J5" i="41"/>
  <c r="R5" i="42"/>
  <c r="M133" i="40"/>
  <c r="D16" i="41"/>
  <c r="G133" i="39"/>
  <c r="H5" i="40"/>
  <c r="F5" i="41"/>
  <c r="F13" i="41"/>
  <c r="F9" i="41"/>
  <c r="F15" i="41"/>
  <c r="F8" i="41"/>
  <c r="F10" i="41"/>
  <c r="F14" i="41"/>
  <c r="H5" i="41"/>
  <c r="R5" i="41"/>
  <c r="F11" i="41"/>
  <c r="M5" i="42"/>
  <c r="C146" i="41"/>
  <c r="T5" i="42"/>
  <c r="H5" i="42"/>
  <c r="P5" i="42"/>
  <c r="I5" i="42"/>
  <c r="Q5" i="42"/>
  <c r="H135" i="42"/>
  <c r="D146" i="43"/>
  <c r="N135" i="42"/>
  <c r="T125" i="18" l="1"/>
  <c r="T124" i="18"/>
  <c r="M88" i="16"/>
  <c r="M84" i="16"/>
  <c r="M104" i="16"/>
  <c r="M139" i="16"/>
  <c r="M58" i="16"/>
  <c r="M53" i="16"/>
  <c r="M110" i="16"/>
  <c r="M67" i="16"/>
  <c r="M112" i="16"/>
  <c r="M62" i="16"/>
  <c r="M47" i="16"/>
  <c r="M142" i="16"/>
  <c r="M19" i="16"/>
  <c r="M102" i="16"/>
  <c r="M14" i="16"/>
  <c r="M48" i="16"/>
  <c r="M126" i="16"/>
  <c r="M70" i="16"/>
  <c r="M24" i="16"/>
  <c r="M26" i="16"/>
  <c r="M95" i="16"/>
  <c r="M45" i="16"/>
  <c r="M131" i="16"/>
  <c r="M155" i="16"/>
  <c r="M113" i="16"/>
  <c r="M99" i="16"/>
  <c r="M137" i="16"/>
  <c r="M10" i="16"/>
  <c r="M83" i="16"/>
  <c r="M117" i="16"/>
  <c r="M118" i="16"/>
  <c r="M20" i="16"/>
  <c r="M75" i="16"/>
  <c r="M32" i="16"/>
  <c r="M60" i="16"/>
  <c r="M81" i="16"/>
  <c r="M141" i="16"/>
  <c r="M39" i="16"/>
  <c r="M125" i="16"/>
  <c r="M159" i="16"/>
  <c r="M42" i="16"/>
  <c r="M74" i="16"/>
  <c r="M160" i="16"/>
  <c r="M114" i="16"/>
  <c r="M69" i="16"/>
  <c r="M138" i="16"/>
  <c r="M27" i="16"/>
  <c r="M96" i="16"/>
  <c r="M13" i="16"/>
  <c r="M82" i="16"/>
  <c r="M15" i="16"/>
  <c r="M33" i="16"/>
  <c r="M85" i="16"/>
  <c r="M128" i="16"/>
  <c r="M31" i="16"/>
  <c r="M66" i="16"/>
  <c r="M109" i="16"/>
  <c r="T51" i="18"/>
  <c r="M76" i="16"/>
  <c r="M108" i="16"/>
  <c r="M55" i="16"/>
  <c r="M46" i="16"/>
  <c r="T23" i="18"/>
  <c r="T103" i="18"/>
  <c r="M136" i="16"/>
  <c r="M144" i="16"/>
  <c r="M87" i="16"/>
  <c r="M71" i="16"/>
  <c r="T86" i="18"/>
  <c r="K139" i="43"/>
  <c r="K144" i="42"/>
  <c r="K141" i="41"/>
  <c r="K145" i="41"/>
  <c r="K139" i="41"/>
  <c r="K16" i="18"/>
  <c r="T16" i="18"/>
  <c r="M111" i="16"/>
  <c r="M116" i="16"/>
  <c r="M132" i="16"/>
  <c r="M89" i="16"/>
  <c r="M44" i="16"/>
  <c r="M28" i="16"/>
  <c r="AB53" i="18"/>
  <c r="AB124" i="18"/>
  <c r="AB16" i="18"/>
  <c r="AB98" i="18"/>
  <c r="AB15" i="18"/>
  <c r="AB88" i="18"/>
  <c r="AB131" i="18"/>
  <c r="AB140" i="18"/>
  <c r="AB125" i="18"/>
  <c r="AB142" i="18"/>
  <c r="AB151" i="18"/>
  <c r="AB159" i="18"/>
  <c r="AB122" i="18"/>
  <c r="AB130" i="18"/>
  <c r="AB99" i="18"/>
  <c r="AB27" i="18"/>
  <c r="AB127" i="18"/>
  <c r="AB103" i="18"/>
  <c r="AB51" i="18"/>
  <c r="AB94" i="18"/>
  <c r="AB102" i="18"/>
  <c r="AB89" i="18"/>
  <c r="AB40" i="18"/>
  <c r="AB100" i="18"/>
  <c r="AB128" i="18"/>
  <c r="AB45" i="18"/>
  <c r="AB80" i="18"/>
  <c r="AB116" i="18"/>
  <c r="AB138" i="18"/>
  <c r="AB155" i="18"/>
  <c r="AB30" i="18"/>
  <c r="AB96" i="18"/>
  <c r="AB79" i="18"/>
  <c r="AB95" i="18"/>
  <c r="AB18" i="18"/>
  <c r="AB33" i="18"/>
  <c r="AB38" i="18"/>
  <c r="AB46" i="18"/>
  <c r="AB55" i="18"/>
  <c r="AB154" i="18"/>
  <c r="AB37" i="18"/>
  <c r="AB41" i="18"/>
  <c r="AB54" i="18"/>
  <c r="AB67" i="18"/>
  <c r="AB157" i="18"/>
  <c r="AB112" i="18"/>
  <c r="AB65" i="18"/>
  <c r="AB82" i="18"/>
  <c r="AB73" i="18"/>
  <c r="AB123" i="18"/>
  <c r="AB25" i="18"/>
  <c r="AB68" i="18"/>
  <c r="AB29" i="18"/>
  <c r="AB31" i="18"/>
  <c r="AB145" i="18"/>
  <c r="AB32" i="18"/>
  <c r="AB71" i="18"/>
  <c r="AB114" i="18"/>
  <c r="AB113" i="18"/>
  <c r="M122" i="16"/>
  <c r="T139" i="18"/>
  <c r="K142" i="43"/>
  <c r="K137" i="43"/>
  <c r="K141" i="42"/>
  <c r="K137" i="42"/>
  <c r="K139" i="42"/>
  <c r="T153" i="18"/>
  <c r="T149" i="18"/>
  <c r="K28" i="18"/>
  <c r="K80" i="18"/>
  <c r="K97" i="18"/>
  <c r="K128" i="18"/>
  <c r="K136" i="18"/>
  <c r="K14" i="18"/>
  <c r="K53" i="18"/>
  <c r="K79" i="18"/>
  <c r="K87" i="18"/>
  <c r="K150" i="18"/>
  <c r="K12" i="18"/>
  <c r="K29" i="18"/>
  <c r="K26" i="18"/>
  <c r="K43" i="18"/>
  <c r="K142" i="18"/>
  <c r="K11" i="18"/>
  <c r="K110" i="18"/>
  <c r="K152" i="18"/>
  <c r="K61" i="18"/>
  <c r="K70" i="18"/>
  <c r="K109" i="18"/>
  <c r="K68" i="18"/>
  <c r="K85" i="18"/>
  <c r="K9" i="18"/>
  <c r="K17" i="18"/>
  <c r="K126" i="18"/>
  <c r="K125" i="18"/>
  <c r="K88" i="18"/>
  <c r="K67" i="18"/>
  <c r="K84" i="18"/>
  <c r="K101" i="18"/>
  <c r="K139" i="18"/>
  <c r="K10" i="18"/>
  <c r="K18" i="18"/>
  <c r="K44" i="18"/>
  <c r="K111" i="18"/>
  <c r="K113" i="18"/>
  <c r="K33" i="18"/>
  <c r="K42" i="18"/>
  <c r="K81" i="18"/>
  <c r="K56" i="18"/>
  <c r="K65" i="18"/>
  <c r="K95" i="18"/>
  <c r="K124" i="18"/>
  <c r="K140" i="18"/>
  <c r="K157" i="18"/>
  <c r="K155" i="18"/>
  <c r="K115" i="18"/>
  <c r="K130" i="18"/>
  <c r="K153" i="18"/>
  <c r="K27" i="18"/>
  <c r="K66" i="18"/>
  <c r="K74" i="18"/>
  <c r="K100" i="18"/>
  <c r="K158" i="18"/>
  <c r="K89" i="18"/>
  <c r="K98" i="18"/>
  <c r="K47" i="18"/>
  <c r="K103" i="18"/>
  <c r="K114" i="18"/>
  <c r="K127" i="18"/>
  <c r="K129" i="18"/>
  <c r="K55" i="18"/>
  <c r="K38" i="18"/>
  <c r="T37" i="18"/>
  <c r="K156" i="18"/>
  <c r="T96" i="18"/>
  <c r="T61" i="18"/>
  <c r="T53" i="18"/>
  <c r="M152" i="16"/>
  <c r="M57" i="16"/>
  <c r="M18" i="16"/>
  <c r="T85" i="18"/>
  <c r="T59" i="18"/>
  <c r="K123" i="18"/>
  <c r="K41" i="18"/>
  <c r="K24" i="18"/>
  <c r="M151" i="16"/>
  <c r="T98" i="18"/>
  <c r="T89" i="18"/>
  <c r="T81" i="18"/>
  <c r="K122" i="18"/>
  <c r="M86" i="16"/>
  <c r="T115" i="18"/>
  <c r="T82" i="18"/>
  <c r="AB43" i="18"/>
  <c r="M43" i="16"/>
  <c r="AB47" i="18"/>
  <c r="AB44" i="18"/>
  <c r="M156" i="16"/>
  <c r="M153" i="16"/>
  <c r="K144" i="18"/>
  <c r="T9" i="18"/>
  <c r="T14" i="18"/>
  <c r="M127" i="16"/>
  <c r="M123" i="16"/>
  <c r="K140" i="43"/>
  <c r="K143" i="43"/>
  <c r="K143" i="42"/>
  <c r="K141" i="43"/>
  <c r="K138" i="43"/>
  <c r="T130" i="18"/>
  <c r="T126" i="18"/>
  <c r="T140" i="18"/>
  <c r="T158" i="18"/>
  <c r="K23" i="18"/>
  <c r="T33" i="18"/>
  <c r="M154" i="16"/>
  <c r="M94" i="16"/>
  <c r="M25" i="16"/>
  <c r="M11" i="16"/>
  <c r="K58" i="18"/>
  <c r="K15" i="18"/>
  <c r="M56" i="16"/>
  <c r="M30" i="16"/>
  <c r="K143" i="18"/>
  <c r="M158" i="16"/>
  <c r="M124" i="16"/>
  <c r="M115" i="16"/>
  <c r="M103" i="16"/>
  <c r="M34" i="16"/>
  <c r="M146" i="16"/>
  <c r="K137" i="18"/>
  <c r="AA14" i="16"/>
  <c r="AA20" i="16"/>
  <c r="AA10" i="16"/>
  <c r="AB61" i="18"/>
  <c r="T83" i="18"/>
  <c r="T66" i="18"/>
  <c r="T100" i="18"/>
  <c r="T29" i="18"/>
  <c r="T72" i="18"/>
  <c r="T42" i="18"/>
  <c r="T41" i="18"/>
  <c r="T67" i="18"/>
  <c r="T111" i="18"/>
  <c r="T157" i="18"/>
  <c r="T112" i="18"/>
  <c r="T113" i="18"/>
  <c r="T117" i="18"/>
  <c r="T52" i="18"/>
  <c r="T31" i="18"/>
  <c r="T69" i="18"/>
  <c r="T13" i="18"/>
  <c r="T30" i="18"/>
  <c r="T47" i="18"/>
  <c r="T73" i="18"/>
  <c r="T60" i="18"/>
  <c r="T95" i="18"/>
  <c r="T114" i="18"/>
  <c r="T27" i="18"/>
  <c r="T79" i="18"/>
  <c r="T87" i="18"/>
  <c r="T141" i="18"/>
  <c r="T32" i="18"/>
  <c r="T71" i="18"/>
  <c r="T137" i="18"/>
  <c r="T145" i="18"/>
  <c r="T40" i="18"/>
  <c r="T57" i="18"/>
  <c r="T39" i="18"/>
  <c r="T56" i="18"/>
  <c r="T102" i="18"/>
  <c r="T10" i="18"/>
  <c r="T70" i="18"/>
  <c r="T19" i="18"/>
  <c r="T28" i="18"/>
  <c r="T93" i="18"/>
  <c r="T110" i="18"/>
  <c r="T144" i="18"/>
  <c r="T108" i="18"/>
  <c r="T12" i="18"/>
  <c r="T55" i="18"/>
  <c r="T94" i="18"/>
  <c r="T11" i="18"/>
  <c r="T97" i="18"/>
  <c r="T128" i="18"/>
  <c r="T136" i="18"/>
  <c r="T121" i="18"/>
  <c r="T129" i="18"/>
  <c r="T142" i="18"/>
  <c r="T159" i="18"/>
  <c r="T135" i="18"/>
  <c r="T152" i="18"/>
  <c r="T156" i="18"/>
  <c r="T99" i="18"/>
  <c r="T155" i="18"/>
  <c r="T151" i="18"/>
  <c r="T116" i="18"/>
  <c r="K30" i="18"/>
  <c r="K94" i="18"/>
  <c r="K141" i="18"/>
  <c r="T88" i="18"/>
  <c r="T54" i="18"/>
  <c r="T45" i="18"/>
  <c r="K31" i="18"/>
  <c r="M100" i="16"/>
  <c r="M40" i="16"/>
  <c r="T68" i="18"/>
  <c r="K75" i="18"/>
  <c r="K32" i="18"/>
  <c r="M73" i="16"/>
  <c r="T46" i="18"/>
  <c r="M150" i="16"/>
  <c r="K154" i="18"/>
  <c r="M52" i="16"/>
  <c r="M80" i="16"/>
  <c r="AB13" i="18"/>
  <c r="M41" i="16"/>
  <c r="M12" i="16"/>
  <c r="M157" i="16"/>
  <c r="T17" i="18"/>
  <c r="M26" i="17"/>
  <c r="M18" i="17"/>
  <c r="M30" i="17"/>
  <c r="J10" i="19"/>
  <c r="M81" i="17"/>
  <c r="J81" i="19"/>
  <c r="J20" i="19"/>
  <c r="M150" i="17"/>
  <c r="M61" i="17"/>
  <c r="M16" i="17"/>
  <c r="J68" i="19"/>
  <c r="J25" i="19"/>
  <c r="M42" i="17"/>
  <c r="M70" i="17"/>
  <c r="M28" i="17"/>
  <c r="M45" i="17"/>
  <c r="J40" i="19"/>
  <c r="M127" i="17"/>
  <c r="M87" i="17"/>
  <c r="M88" i="17"/>
  <c r="M31" i="17"/>
  <c r="M39" i="17"/>
  <c r="M118" i="17"/>
  <c r="M29" i="17"/>
  <c r="M19" i="17"/>
  <c r="M104" i="17"/>
  <c r="M72" i="17"/>
  <c r="M97" i="17"/>
  <c r="M62" i="17"/>
  <c r="M80" i="17"/>
  <c r="M71" i="17"/>
  <c r="M130" i="17"/>
  <c r="M96" i="17"/>
  <c r="M27" i="17"/>
  <c r="J59" i="19"/>
  <c r="J16" i="19"/>
  <c r="M157" i="17"/>
  <c r="M76" i="17"/>
  <c r="J66" i="19"/>
  <c r="J14" i="19"/>
  <c r="M55" i="17"/>
  <c r="M10" i="17"/>
  <c r="M124" i="17"/>
  <c r="M33" i="17"/>
  <c r="J85" i="19"/>
  <c r="J42" i="19"/>
  <c r="J111" i="19"/>
  <c r="G57" i="12"/>
  <c r="J14" i="41"/>
  <c r="I14" i="41"/>
  <c r="H14" i="41"/>
  <c r="J10" i="41"/>
  <c r="I10" i="41"/>
  <c r="H10" i="41"/>
  <c r="J15" i="41"/>
  <c r="I15" i="41"/>
  <c r="H15" i="41"/>
  <c r="H8" i="41"/>
  <c r="J8" i="41"/>
  <c r="I8" i="41"/>
  <c r="H12" i="41"/>
  <c r="J12" i="41"/>
  <c r="I12" i="41"/>
  <c r="N8" i="39"/>
  <c r="L8" i="39"/>
  <c r="G16" i="41"/>
  <c r="J6" i="41"/>
  <c r="I6" i="41"/>
  <c r="H6" i="41"/>
  <c r="R15" i="41"/>
  <c r="Q15" i="41"/>
  <c r="P15" i="41"/>
  <c r="T15" i="41"/>
  <c r="S15" i="41"/>
  <c r="P8" i="41"/>
  <c r="R8" i="41"/>
  <c r="Q8" i="41"/>
  <c r="T8" i="41"/>
  <c r="S8" i="41"/>
  <c r="P12" i="41"/>
  <c r="R12" i="41"/>
  <c r="T12" i="41"/>
  <c r="S12" i="41"/>
  <c r="Q12" i="41"/>
  <c r="R9" i="40"/>
  <c r="Q9" i="40"/>
  <c r="P9" i="40"/>
  <c r="T9" i="40"/>
  <c r="S9" i="40"/>
  <c r="J9" i="40"/>
  <c r="I9" i="40"/>
  <c r="H9" i="40"/>
  <c r="M9" i="40"/>
  <c r="J11" i="41"/>
  <c r="I11" i="41"/>
  <c r="H11" i="41"/>
  <c r="N10" i="39"/>
  <c r="M10" i="39"/>
  <c r="L10" i="39"/>
  <c r="N7" i="40"/>
  <c r="M7" i="40"/>
  <c r="L7" i="40"/>
  <c r="L8" i="40"/>
  <c r="N8" i="40"/>
  <c r="I9" i="39"/>
  <c r="H9" i="39"/>
  <c r="M9" i="39"/>
  <c r="J9" i="39"/>
  <c r="M8" i="39"/>
  <c r="J8" i="39"/>
  <c r="I8" i="39"/>
  <c r="H8" i="39"/>
  <c r="I6" i="39"/>
  <c r="J6" i="39"/>
  <c r="H6" i="39"/>
  <c r="I10" i="39"/>
  <c r="J10" i="39"/>
  <c r="H10" i="39"/>
  <c r="I7" i="39"/>
  <c r="J7" i="39"/>
  <c r="H7" i="39"/>
  <c r="N143" i="41"/>
  <c r="M143" i="41"/>
  <c r="L143" i="41"/>
  <c r="O143" i="41"/>
  <c r="O144" i="41"/>
  <c r="N144" i="41"/>
  <c r="M144" i="41"/>
  <c r="L144" i="41"/>
  <c r="O136" i="41"/>
  <c r="N136" i="41"/>
  <c r="J146" i="41"/>
  <c r="L136" i="41"/>
  <c r="M136" i="41"/>
  <c r="O141" i="41"/>
  <c r="N141" i="41"/>
  <c r="M141" i="41"/>
  <c r="L141" i="41"/>
  <c r="M140" i="41"/>
  <c r="L140" i="41"/>
  <c r="O140" i="41"/>
  <c r="N140" i="41"/>
  <c r="L137" i="41"/>
  <c r="N137" i="41"/>
  <c r="O137" i="41"/>
  <c r="M137" i="41"/>
  <c r="L145" i="41"/>
  <c r="N145" i="41"/>
  <c r="O145" i="41"/>
  <c r="M145" i="41"/>
  <c r="M142" i="41"/>
  <c r="O142" i="41"/>
  <c r="N142" i="41"/>
  <c r="L142" i="41"/>
  <c r="O139" i="41"/>
  <c r="L139" i="41"/>
  <c r="N139" i="41"/>
  <c r="M139" i="41"/>
  <c r="L134" i="39"/>
  <c r="K134" i="39"/>
  <c r="N134" i="39"/>
  <c r="O134" i="39"/>
  <c r="M134" i="39"/>
  <c r="S8" i="39"/>
  <c r="R8" i="39"/>
  <c r="T8" i="39"/>
  <c r="Q8" i="39"/>
  <c r="P8" i="39"/>
  <c r="Q6" i="39"/>
  <c r="S6" i="39"/>
  <c r="R6" i="39"/>
  <c r="T6" i="39"/>
  <c r="P6" i="39"/>
  <c r="Q10" i="39"/>
  <c r="S10" i="39"/>
  <c r="T10" i="39"/>
  <c r="R10" i="39"/>
  <c r="P10" i="39"/>
  <c r="AA20" i="39"/>
  <c r="AA19" i="39"/>
  <c r="T7" i="39"/>
  <c r="Q7" i="39"/>
  <c r="P7" i="39"/>
  <c r="S7" i="39"/>
  <c r="R7" i="39"/>
  <c r="M125" i="37"/>
  <c r="L125" i="37"/>
  <c r="K125" i="37"/>
  <c r="O125" i="37"/>
  <c r="N125" i="37"/>
  <c r="I134" i="38"/>
  <c r="H134" i="38"/>
  <c r="G134" i="38"/>
  <c r="N10" i="38"/>
  <c r="L10" i="38"/>
  <c r="M10" i="38"/>
  <c r="N6" i="38"/>
  <c r="M6" i="38"/>
  <c r="L6" i="38"/>
  <c r="O126" i="37"/>
  <c r="N126" i="37"/>
  <c r="M126" i="37"/>
  <c r="K126" i="37"/>
  <c r="L126" i="37"/>
  <c r="L11" i="41"/>
  <c r="N11" i="41"/>
  <c r="M11" i="41"/>
  <c r="N7" i="41"/>
  <c r="M7" i="41"/>
  <c r="L7" i="41"/>
  <c r="L15" i="41"/>
  <c r="N15" i="41"/>
  <c r="M15" i="41"/>
  <c r="N13" i="41"/>
  <c r="M13" i="41"/>
  <c r="L13" i="41"/>
  <c r="L6" i="41"/>
  <c r="K16" i="41"/>
  <c r="N6" i="41"/>
  <c r="M6" i="41"/>
  <c r="L10" i="41"/>
  <c r="N10" i="41"/>
  <c r="M10" i="41"/>
  <c r="L14" i="41"/>
  <c r="N14" i="41"/>
  <c r="M14" i="41"/>
  <c r="L134" i="38"/>
  <c r="K134" i="38"/>
  <c r="N134" i="38"/>
  <c r="O134" i="38"/>
  <c r="M134" i="38"/>
  <c r="Y35" i="35"/>
  <c r="X35" i="35"/>
  <c r="BB17" i="35"/>
  <c r="AY17" i="35"/>
  <c r="AZ17" i="35"/>
  <c r="AX17" i="35"/>
  <c r="BA17" i="35"/>
  <c r="Y17" i="35"/>
  <c r="X17" i="35"/>
  <c r="BB16" i="35"/>
  <c r="AY16" i="35"/>
  <c r="BA16" i="35"/>
  <c r="AZ16" i="35"/>
  <c r="AX16" i="35"/>
  <c r="Y16" i="35"/>
  <c r="X16" i="35"/>
  <c r="BB15" i="35"/>
  <c r="AY15" i="35"/>
  <c r="BA15" i="35"/>
  <c r="AZ15" i="35"/>
  <c r="AX15" i="35"/>
  <c r="Y15" i="35"/>
  <c r="X15" i="35"/>
  <c r="BB14" i="35"/>
  <c r="AY14" i="35"/>
  <c r="AZ14" i="35"/>
  <c r="AX14" i="35"/>
  <c r="BA14" i="35"/>
  <c r="Y14" i="35"/>
  <c r="X14" i="35"/>
  <c r="BB13" i="35"/>
  <c r="AY13" i="35"/>
  <c r="AZ13" i="35"/>
  <c r="AX13" i="35"/>
  <c r="BA13" i="35"/>
  <c r="Y13" i="35"/>
  <c r="X13" i="35"/>
  <c r="BB12" i="35"/>
  <c r="AY12" i="35"/>
  <c r="BA12" i="35"/>
  <c r="AZ12" i="35"/>
  <c r="AX12" i="35"/>
  <c r="Y12" i="35"/>
  <c r="X12" i="35"/>
  <c r="AW22" i="35"/>
  <c r="BB11" i="35"/>
  <c r="AY11" i="35"/>
  <c r="BA11" i="35"/>
  <c r="AZ11" i="35"/>
  <c r="AX11" i="35"/>
  <c r="Y11" i="35"/>
  <c r="X11" i="35"/>
  <c r="BB10" i="35"/>
  <c r="AY10" i="35"/>
  <c r="AZ10" i="35"/>
  <c r="BA10" i="35"/>
  <c r="AX10" i="35"/>
  <c r="Y10" i="35"/>
  <c r="X10" i="35"/>
  <c r="BB9" i="35"/>
  <c r="AY9" i="35"/>
  <c r="AZ9" i="35"/>
  <c r="AX9" i="35"/>
  <c r="BA9" i="35"/>
  <c r="Y9" i="35"/>
  <c r="X9" i="35"/>
  <c r="BB8" i="35"/>
  <c r="AY8" i="35"/>
  <c r="BA8" i="35"/>
  <c r="AZ8" i="35"/>
  <c r="AX8" i="35"/>
  <c r="Y8" i="35"/>
  <c r="X8" i="35"/>
  <c r="X30" i="35"/>
  <c r="Y30" i="35"/>
  <c r="AE18" i="35"/>
  <c r="AF18" i="35"/>
  <c r="AE17" i="35"/>
  <c r="AF17" i="35"/>
  <c r="AE16" i="35"/>
  <c r="AF16" i="35"/>
  <c r="AE15" i="35"/>
  <c r="AF15" i="35"/>
  <c r="AE14" i="35"/>
  <c r="AF14" i="35"/>
  <c r="AE13" i="35"/>
  <c r="AF13" i="35"/>
  <c r="AE12" i="35"/>
  <c r="AF12" i="35"/>
  <c r="AE11" i="35"/>
  <c r="AF11" i="35"/>
  <c r="AE10" i="35"/>
  <c r="AF10" i="35"/>
  <c r="AE9" i="35"/>
  <c r="AF9" i="35"/>
  <c r="AE8" i="35"/>
  <c r="AF8" i="35"/>
  <c r="M8" i="38"/>
  <c r="J8" i="38"/>
  <c r="I8" i="38"/>
  <c r="H8" i="38"/>
  <c r="I6" i="38"/>
  <c r="H6" i="38"/>
  <c r="J6" i="38"/>
  <c r="I10" i="38"/>
  <c r="H10" i="38"/>
  <c r="J10" i="38"/>
  <c r="I7" i="38"/>
  <c r="J7" i="38"/>
  <c r="H7" i="38"/>
  <c r="H124" i="37"/>
  <c r="G124" i="37"/>
  <c r="H126" i="37"/>
  <c r="G126" i="37"/>
  <c r="I126" i="37"/>
  <c r="H128" i="37"/>
  <c r="G128" i="37"/>
  <c r="I128" i="37"/>
  <c r="Y33" i="35"/>
  <c r="X33" i="35"/>
  <c r="AO18" i="35"/>
  <c r="AN18" i="35"/>
  <c r="AQ18" i="35"/>
  <c r="AR18" i="35"/>
  <c r="AP18" i="35"/>
  <c r="AO17" i="35"/>
  <c r="AN17" i="35"/>
  <c r="AQ17" i="35"/>
  <c r="AR17" i="35"/>
  <c r="AP17" i="35"/>
  <c r="AO16" i="35"/>
  <c r="AN16" i="35"/>
  <c r="AQ16" i="35"/>
  <c r="AP16" i="35"/>
  <c r="AR16" i="35"/>
  <c r="AO15" i="35"/>
  <c r="AN15" i="35"/>
  <c r="AQ15" i="35"/>
  <c r="AP15" i="35"/>
  <c r="AR15" i="35"/>
  <c r="AO14" i="35"/>
  <c r="AN14" i="35"/>
  <c r="AQ14" i="35"/>
  <c r="AR14" i="35"/>
  <c r="AP14" i="35"/>
  <c r="AO13" i="35"/>
  <c r="AN13" i="35"/>
  <c r="AQ13" i="35"/>
  <c r="AR13" i="35"/>
  <c r="AP13" i="35"/>
  <c r="AO12" i="35"/>
  <c r="AN12" i="35"/>
  <c r="AQ12" i="35"/>
  <c r="AP12" i="35"/>
  <c r="AR12" i="35"/>
  <c r="AO11" i="35"/>
  <c r="AN11" i="35"/>
  <c r="AQ11" i="35"/>
  <c r="AP11" i="35"/>
  <c r="AR11" i="35"/>
  <c r="AO10" i="35"/>
  <c r="AN10" i="35"/>
  <c r="AQ10" i="35"/>
  <c r="AR10" i="35"/>
  <c r="AP10" i="35"/>
  <c r="AO9" i="35"/>
  <c r="AN9" i="35"/>
  <c r="AQ9" i="35"/>
  <c r="AR9" i="35"/>
  <c r="AP9" i="35"/>
  <c r="AO8" i="35"/>
  <c r="AN8" i="35"/>
  <c r="AQ8" i="35"/>
  <c r="AP8" i="35"/>
  <c r="AR8" i="35"/>
  <c r="S9" i="38"/>
  <c r="R9" i="38"/>
  <c r="Q9" i="38"/>
  <c r="P9" i="38"/>
  <c r="T9" i="38"/>
  <c r="Y37" i="35"/>
  <c r="X37" i="35"/>
  <c r="T8" i="38"/>
  <c r="S8" i="38"/>
  <c r="R8" i="38"/>
  <c r="Q8" i="38"/>
  <c r="P8" i="38"/>
  <c r="Q6" i="38"/>
  <c r="P6" i="38"/>
  <c r="S6" i="38"/>
  <c r="T6" i="38"/>
  <c r="R6" i="38"/>
  <c r="Q10" i="38"/>
  <c r="P10" i="38"/>
  <c r="S10" i="38"/>
  <c r="T10" i="38"/>
  <c r="AA20" i="38" s="1"/>
  <c r="R10" i="38"/>
  <c r="AA19" i="38"/>
  <c r="T7" i="38"/>
  <c r="Q7" i="38"/>
  <c r="R7" i="38"/>
  <c r="P7" i="38"/>
  <c r="S7" i="38"/>
  <c r="Y38" i="35"/>
  <c r="X38" i="35"/>
  <c r="X40" i="35"/>
  <c r="Y40" i="35"/>
  <c r="I17" i="35"/>
  <c r="H17" i="35"/>
  <c r="I16" i="35"/>
  <c r="H16" i="35"/>
  <c r="I15" i="35"/>
  <c r="H15" i="35"/>
  <c r="I14" i="35"/>
  <c r="H14" i="35"/>
  <c r="I13" i="35"/>
  <c r="H13" i="35"/>
  <c r="I12" i="35"/>
  <c r="H12" i="35"/>
  <c r="I11" i="35"/>
  <c r="H11" i="35"/>
  <c r="H10" i="35"/>
  <c r="I10" i="35"/>
  <c r="I9" i="35"/>
  <c r="H9" i="35"/>
  <c r="I8" i="35"/>
  <c r="H8" i="35"/>
  <c r="AN38" i="35"/>
  <c r="AO38" i="35"/>
  <c r="I34" i="35"/>
  <c r="H34" i="35"/>
  <c r="H32" i="35"/>
  <c r="I32" i="35"/>
  <c r="I38" i="35"/>
  <c r="H38" i="35"/>
  <c r="I31" i="35"/>
  <c r="H31" i="35"/>
  <c r="I36" i="35"/>
  <c r="H36" i="35"/>
  <c r="H33" i="35"/>
  <c r="I33" i="35"/>
  <c r="H37" i="35"/>
  <c r="I37" i="35"/>
  <c r="I39" i="35"/>
  <c r="H39" i="35"/>
  <c r="I30" i="35"/>
  <c r="H30" i="35"/>
  <c r="I40" i="35"/>
  <c r="H40" i="35"/>
  <c r="O15" i="35"/>
  <c r="P15" i="35"/>
  <c r="O11" i="35"/>
  <c r="P11" i="35"/>
  <c r="N62" i="33"/>
  <c r="O62" i="33"/>
  <c r="N60" i="33"/>
  <c r="O60" i="33"/>
  <c r="N58" i="33"/>
  <c r="O58" i="33"/>
  <c r="N56" i="33"/>
  <c r="O56" i="33"/>
  <c r="N54" i="33"/>
  <c r="O54" i="33"/>
  <c r="AO31" i="35"/>
  <c r="AN31" i="35"/>
  <c r="AO34" i="35"/>
  <c r="AN34" i="35"/>
  <c r="AO40" i="35"/>
  <c r="AN40" i="35"/>
  <c r="AO33" i="35"/>
  <c r="AN33" i="35"/>
  <c r="AO30" i="35"/>
  <c r="AN30" i="35"/>
  <c r="AO35" i="35"/>
  <c r="AN35" i="35"/>
  <c r="AN39" i="35"/>
  <c r="AO39" i="35"/>
  <c r="AO32" i="35"/>
  <c r="AN32" i="35"/>
  <c r="AO37" i="35"/>
  <c r="AN37" i="35"/>
  <c r="O18" i="35"/>
  <c r="P18" i="35"/>
  <c r="O14" i="35"/>
  <c r="P14" i="35"/>
  <c r="O10" i="35"/>
  <c r="P10" i="35"/>
  <c r="O63" i="33"/>
  <c r="N63" i="33"/>
  <c r="N104" i="31"/>
  <c r="O104" i="31"/>
  <c r="O84" i="31"/>
  <c r="N84" i="31"/>
  <c r="O76" i="31"/>
  <c r="N76" i="31"/>
  <c r="O63" i="31"/>
  <c r="N63" i="31"/>
  <c r="O55" i="31"/>
  <c r="N55" i="31"/>
  <c r="O36" i="31"/>
  <c r="N36" i="31"/>
  <c r="N83" i="31"/>
  <c r="O83" i="31"/>
  <c r="N79" i="31"/>
  <c r="O79" i="31"/>
  <c r="N58" i="31"/>
  <c r="O58" i="31"/>
  <c r="N39" i="31"/>
  <c r="O39" i="31"/>
  <c r="N31" i="31"/>
  <c r="O31" i="31"/>
  <c r="O103" i="31"/>
  <c r="N103" i="31"/>
  <c r="O78" i="31"/>
  <c r="N78" i="31"/>
  <c r="O61" i="31"/>
  <c r="N61" i="31"/>
  <c r="O53" i="31"/>
  <c r="N53" i="31"/>
  <c r="O42" i="31"/>
  <c r="N42" i="31"/>
  <c r="O34" i="31"/>
  <c r="N34" i="31"/>
  <c r="N102" i="31"/>
  <c r="O102" i="31"/>
  <c r="O98" i="31"/>
  <c r="N98" i="31"/>
  <c r="O75" i="31"/>
  <c r="N75" i="31"/>
  <c r="O64" i="31"/>
  <c r="N64" i="31"/>
  <c r="O56" i="31"/>
  <c r="N56" i="31"/>
  <c r="O37" i="31"/>
  <c r="N37" i="31"/>
  <c r="O80" i="31"/>
  <c r="N80" i="31"/>
  <c r="O99" i="31"/>
  <c r="N99" i="31"/>
  <c r="O107" i="31"/>
  <c r="N107" i="31"/>
  <c r="O82" i="31"/>
  <c r="N82" i="31"/>
  <c r="N101" i="31"/>
  <c r="O101" i="31"/>
  <c r="N85" i="31"/>
  <c r="O85" i="31"/>
  <c r="O57" i="31"/>
  <c r="N57" i="31"/>
  <c r="O257" i="30"/>
  <c r="N257" i="30"/>
  <c r="N252" i="30"/>
  <c r="O252" i="30"/>
  <c r="N260" i="30"/>
  <c r="O260" i="30"/>
  <c r="O255" i="30"/>
  <c r="N255" i="30"/>
  <c r="O258" i="30"/>
  <c r="N258" i="30"/>
  <c r="O259" i="30"/>
  <c r="N259" i="30"/>
  <c r="N251" i="30"/>
  <c r="O251" i="30"/>
  <c r="N261" i="30"/>
  <c r="O261" i="30"/>
  <c r="N254" i="30"/>
  <c r="O254" i="30"/>
  <c r="O283" i="30"/>
  <c r="N283" i="30"/>
  <c r="O235" i="30"/>
  <c r="N235" i="30"/>
  <c r="O232" i="30"/>
  <c r="N232" i="30"/>
  <c r="O229" i="30"/>
  <c r="N229" i="30"/>
  <c r="N237" i="30"/>
  <c r="O237" i="30"/>
  <c r="O14" i="33"/>
  <c r="N14" i="33"/>
  <c r="N99" i="33"/>
  <c r="O99" i="33"/>
  <c r="O9" i="33"/>
  <c r="N9" i="33"/>
  <c r="O17" i="33"/>
  <c r="N17" i="33"/>
  <c r="O107" i="33"/>
  <c r="N107" i="33"/>
  <c r="N15" i="33"/>
  <c r="O15" i="33"/>
  <c r="N12" i="33"/>
  <c r="O12" i="33"/>
  <c r="O20" i="33"/>
  <c r="N20" i="33"/>
  <c r="M109" i="33"/>
  <c r="O97" i="33"/>
  <c r="N97" i="33"/>
  <c r="O11" i="33"/>
  <c r="N11" i="33"/>
  <c r="O19" i="33"/>
  <c r="N19" i="33"/>
  <c r="O103" i="33"/>
  <c r="N103" i="33"/>
  <c r="O16" i="33"/>
  <c r="N16" i="33"/>
  <c r="N13" i="33"/>
  <c r="O13" i="33"/>
  <c r="O10" i="33"/>
  <c r="N10" i="33"/>
  <c r="O18" i="33"/>
  <c r="N18" i="33"/>
  <c r="O101" i="33"/>
  <c r="N101" i="33"/>
  <c r="O105" i="33"/>
  <c r="N105" i="33"/>
  <c r="N98" i="33"/>
  <c r="O98" i="33"/>
  <c r="N100" i="33"/>
  <c r="O100" i="33"/>
  <c r="N102" i="33"/>
  <c r="O102" i="33"/>
  <c r="N104" i="33"/>
  <c r="O104" i="33"/>
  <c r="N106" i="33"/>
  <c r="O106" i="33"/>
  <c r="N108" i="33"/>
  <c r="O108" i="33"/>
  <c r="O276" i="30"/>
  <c r="N276" i="30"/>
  <c r="O239" i="30"/>
  <c r="N239" i="30"/>
  <c r="O236" i="30"/>
  <c r="N236" i="30"/>
  <c r="N233" i="30"/>
  <c r="O233" i="30"/>
  <c r="N230" i="30"/>
  <c r="O230" i="30"/>
  <c r="N238" i="30"/>
  <c r="O238" i="30"/>
  <c r="N273" i="30"/>
  <c r="O273" i="30"/>
  <c r="O278" i="30"/>
  <c r="N278" i="30"/>
  <c r="O282" i="30"/>
  <c r="N282" i="30"/>
  <c r="N274" i="30"/>
  <c r="O274" i="30"/>
  <c r="O280" i="30"/>
  <c r="N280" i="30"/>
  <c r="O277" i="30"/>
  <c r="N277" i="30"/>
  <c r="N281" i="30"/>
  <c r="O281" i="30"/>
  <c r="O275" i="30"/>
  <c r="N275" i="30"/>
  <c r="N279" i="30"/>
  <c r="O279" i="30"/>
  <c r="O284" i="30"/>
  <c r="N284" i="30"/>
  <c r="O234" i="30"/>
  <c r="N234" i="30"/>
  <c r="O231" i="30"/>
  <c r="N231" i="30"/>
  <c r="N208" i="30"/>
  <c r="O208" i="30"/>
  <c r="N213" i="30"/>
  <c r="O213" i="30"/>
  <c r="O212" i="30"/>
  <c r="N212" i="30"/>
  <c r="O214" i="30"/>
  <c r="N214" i="30"/>
  <c r="O209" i="30"/>
  <c r="N209" i="30"/>
  <c r="O217" i="30"/>
  <c r="N217" i="30"/>
  <c r="O211" i="30"/>
  <c r="N211" i="30"/>
  <c r="O215" i="30"/>
  <c r="N215" i="30"/>
  <c r="O218" i="30"/>
  <c r="N218" i="30"/>
  <c r="O216" i="30"/>
  <c r="N216" i="30"/>
  <c r="O149" i="30"/>
  <c r="N149" i="30"/>
  <c r="O144" i="30"/>
  <c r="N144" i="30"/>
  <c r="N79" i="30"/>
  <c r="O79" i="30"/>
  <c r="N60" i="30"/>
  <c r="O60" i="30"/>
  <c r="O210" i="30"/>
  <c r="N210" i="30"/>
  <c r="O174" i="30"/>
  <c r="N174" i="30"/>
  <c r="N164" i="30"/>
  <c r="O164" i="30"/>
  <c r="N172" i="30"/>
  <c r="O172" i="30"/>
  <c r="O169" i="30"/>
  <c r="N169" i="30"/>
  <c r="O168" i="30"/>
  <c r="N168" i="30"/>
  <c r="O165" i="30"/>
  <c r="N165" i="30"/>
  <c r="O173" i="30"/>
  <c r="N173" i="30"/>
  <c r="N170" i="30"/>
  <c r="O170" i="30"/>
  <c r="O167" i="30"/>
  <c r="N167" i="30"/>
  <c r="O141" i="30"/>
  <c r="N141" i="30"/>
  <c r="O63" i="30"/>
  <c r="N63" i="30"/>
  <c r="O55" i="30"/>
  <c r="N55" i="30"/>
  <c r="O207" i="30"/>
  <c r="N207" i="30"/>
  <c r="O86" i="30"/>
  <c r="N86" i="30"/>
  <c r="O82" i="30"/>
  <c r="N82" i="30"/>
  <c r="O77" i="30"/>
  <c r="N77" i="30"/>
  <c r="O58" i="30"/>
  <c r="N58" i="30"/>
  <c r="O84" i="30"/>
  <c r="N84" i="30"/>
  <c r="O78" i="30"/>
  <c r="N78" i="30"/>
  <c r="O59" i="30"/>
  <c r="N59" i="30"/>
  <c r="O83" i="30"/>
  <c r="N83" i="30"/>
  <c r="N85" i="30"/>
  <c r="O85" i="30"/>
  <c r="O152" i="30"/>
  <c r="N152" i="30"/>
  <c r="N142" i="30"/>
  <c r="O142" i="30"/>
  <c r="N150" i="30"/>
  <c r="O150" i="30"/>
  <c r="O147" i="30"/>
  <c r="N147" i="30"/>
  <c r="O146" i="30"/>
  <c r="N146" i="30"/>
  <c r="O143" i="30"/>
  <c r="N143" i="30"/>
  <c r="O151" i="30"/>
  <c r="N151" i="30"/>
  <c r="N148" i="30"/>
  <c r="O148" i="30"/>
  <c r="O145" i="30"/>
  <c r="N145" i="30"/>
  <c r="O196" i="30"/>
  <c r="N196" i="30"/>
  <c r="O188" i="30"/>
  <c r="N188" i="30"/>
  <c r="O193" i="30"/>
  <c r="N193" i="30"/>
  <c r="O185" i="30"/>
  <c r="N185" i="30"/>
  <c r="N186" i="30"/>
  <c r="O186" i="30"/>
  <c r="N194" i="30"/>
  <c r="O194" i="30"/>
  <c r="O191" i="30"/>
  <c r="N191" i="30"/>
  <c r="O190" i="30"/>
  <c r="N190" i="30"/>
  <c r="O187" i="30"/>
  <c r="N187" i="30"/>
  <c r="O195" i="30"/>
  <c r="N195" i="30"/>
  <c r="N192" i="30"/>
  <c r="O192" i="30"/>
  <c r="O189" i="30"/>
  <c r="N189" i="30"/>
  <c r="O127" i="30"/>
  <c r="N127" i="30"/>
  <c r="L99" i="28"/>
  <c r="K99" i="28"/>
  <c r="J99" i="28"/>
  <c r="I99" i="28"/>
  <c r="M99" i="28"/>
  <c r="L65" i="28"/>
  <c r="K65" i="28"/>
  <c r="J65" i="28"/>
  <c r="I65" i="28"/>
  <c r="M65" i="28"/>
  <c r="K36" i="28"/>
  <c r="J36" i="28"/>
  <c r="I36" i="28"/>
  <c r="M36" i="28"/>
  <c r="L36" i="28"/>
  <c r="M22" i="28"/>
  <c r="J22" i="28"/>
  <c r="I22" i="28"/>
  <c r="K22" i="28"/>
  <c r="L22" i="28"/>
  <c r="M13" i="28"/>
  <c r="J13" i="28"/>
  <c r="I13" i="28"/>
  <c r="L13" i="28"/>
  <c r="K13" i="28"/>
  <c r="L137" i="28"/>
  <c r="K137" i="28"/>
  <c r="J137" i="28"/>
  <c r="M137" i="28"/>
  <c r="I137" i="28"/>
  <c r="M96" i="28"/>
  <c r="L96" i="28"/>
  <c r="K96" i="28"/>
  <c r="J96" i="28"/>
  <c r="I96" i="28"/>
  <c r="H104" i="28"/>
  <c r="M61" i="28"/>
  <c r="L61" i="28"/>
  <c r="K61" i="28"/>
  <c r="J61" i="28"/>
  <c r="I61" i="28"/>
  <c r="K27" i="28"/>
  <c r="I27" i="28"/>
  <c r="L27" i="28"/>
  <c r="J27" i="28"/>
  <c r="M27" i="28"/>
  <c r="K123" i="28"/>
  <c r="J123" i="28"/>
  <c r="I123" i="28"/>
  <c r="M123" i="28"/>
  <c r="L123" i="28"/>
  <c r="L108" i="28"/>
  <c r="K108" i="28"/>
  <c r="J108" i="28"/>
  <c r="I108" i="28"/>
  <c r="M108" i="28"/>
  <c r="L73" i="28"/>
  <c r="K73" i="28"/>
  <c r="J73" i="28"/>
  <c r="I73" i="28"/>
  <c r="M73" i="28"/>
  <c r="J30" i="28"/>
  <c r="M30" i="28"/>
  <c r="K30" i="28"/>
  <c r="I30" i="28"/>
  <c r="L30" i="28"/>
  <c r="J24" i="28"/>
  <c r="I24" i="28"/>
  <c r="L24" i="28"/>
  <c r="K24" i="28"/>
  <c r="M24" i="28"/>
  <c r="J15" i="28"/>
  <c r="I15" i="28"/>
  <c r="L15" i="28"/>
  <c r="K15" i="28"/>
  <c r="M15" i="28"/>
  <c r="M29" i="28"/>
  <c r="I29" i="28"/>
  <c r="J29" i="28"/>
  <c r="L29" i="28"/>
  <c r="K29" i="28"/>
  <c r="M38" i="28"/>
  <c r="I38" i="28"/>
  <c r="K38" i="28"/>
  <c r="J38" i="28"/>
  <c r="L38" i="28"/>
  <c r="M46" i="28"/>
  <c r="L46" i="28"/>
  <c r="I46" i="28"/>
  <c r="K46" i="28"/>
  <c r="J46" i="28"/>
  <c r="M55" i="28"/>
  <c r="L55" i="28"/>
  <c r="I55" i="28"/>
  <c r="K55" i="28"/>
  <c r="J55" i="28"/>
  <c r="M64" i="28"/>
  <c r="L64" i="28"/>
  <c r="I64" i="28"/>
  <c r="K64" i="28"/>
  <c r="J64" i="28"/>
  <c r="M72" i="28"/>
  <c r="L72" i="28"/>
  <c r="I72" i="28"/>
  <c r="J72" i="28"/>
  <c r="K72" i="28"/>
  <c r="M81" i="28"/>
  <c r="L81" i="28"/>
  <c r="I81" i="28"/>
  <c r="K81" i="28"/>
  <c r="J81" i="28"/>
  <c r="M89" i="28"/>
  <c r="L89" i="28"/>
  <c r="I89" i="28"/>
  <c r="K89" i="28"/>
  <c r="J89" i="28"/>
  <c r="M98" i="28"/>
  <c r="L98" i="28"/>
  <c r="I98" i="28"/>
  <c r="K98" i="28"/>
  <c r="J98" i="28"/>
  <c r="M107" i="28"/>
  <c r="L107" i="28"/>
  <c r="I107" i="28"/>
  <c r="K107" i="28"/>
  <c r="J107" i="28"/>
  <c r="M115" i="28"/>
  <c r="L115" i="28"/>
  <c r="I115" i="28"/>
  <c r="K115" i="28"/>
  <c r="J115" i="28"/>
  <c r="M127" i="28"/>
  <c r="J127" i="28"/>
  <c r="I127" i="28"/>
  <c r="K127" i="28"/>
  <c r="L127" i="28"/>
  <c r="M144" i="28"/>
  <c r="J144" i="28"/>
  <c r="I144" i="28"/>
  <c r="L144" i="28"/>
  <c r="K144" i="28"/>
  <c r="L32" i="28"/>
  <c r="M32" i="28"/>
  <c r="K32" i="28"/>
  <c r="J32" i="28"/>
  <c r="I32" i="28"/>
  <c r="L41" i="28"/>
  <c r="K41" i="28"/>
  <c r="I41" i="28"/>
  <c r="M41" i="28"/>
  <c r="J41" i="28"/>
  <c r="M50" i="28"/>
  <c r="L50" i="28"/>
  <c r="K50" i="28"/>
  <c r="J50" i="28"/>
  <c r="I50" i="28"/>
  <c r="M58" i="28"/>
  <c r="L58" i="28"/>
  <c r="K58" i="28"/>
  <c r="J58" i="28"/>
  <c r="I58" i="28"/>
  <c r="M67" i="28"/>
  <c r="L67" i="28"/>
  <c r="K67" i="28"/>
  <c r="J67" i="28"/>
  <c r="I67" i="28"/>
  <c r="M75" i="28"/>
  <c r="L75" i="28"/>
  <c r="K75" i="28"/>
  <c r="J75" i="28"/>
  <c r="I75" i="28"/>
  <c r="M84" i="28"/>
  <c r="L84" i="28"/>
  <c r="K84" i="28"/>
  <c r="J84" i="28"/>
  <c r="I84" i="28"/>
  <c r="M93" i="28"/>
  <c r="L93" i="28"/>
  <c r="K93" i="28"/>
  <c r="J93" i="28"/>
  <c r="I93" i="28"/>
  <c r="M101" i="28"/>
  <c r="L101" i="28"/>
  <c r="K101" i="28"/>
  <c r="J101" i="28"/>
  <c r="I101" i="28"/>
  <c r="M110" i="28"/>
  <c r="L110" i="28"/>
  <c r="H118" i="28"/>
  <c r="K110" i="28"/>
  <c r="J110" i="28"/>
  <c r="I110" i="28"/>
  <c r="M130" i="28"/>
  <c r="L130" i="28"/>
  <c r="I130" i="28"/>
  <c r="K130" i="28"/>
  <c r="J130" i="28"/>
  <c r="M148" i="28"/>
  <c r="L148" i="28"/>
  <c r="I148" i="28"/>
  <c r="K148" i="28"/>
  <c r="J148" i="28"/>
  <c r="K42" i="28"/>
  <c r="I42" i="28"/>
  <c r="M42" i="28"/>
  <c r="L42" i="28"/>
  <c r="J42" i="28"/>
  <c r="K51" i="28"/>
  <c r="J51" i="28"/>
  <c r="I51" i="28"/>
  <c r="M51" i="28"/>
  <c r="L51" i="28"/>
  <c r="K59" i="28"/>
  <c r="J59" i="28"/>
  <c r="I59" i="28"/>
  <c r="M59" i="28"/>
  <c r="L59" i="28"/>
  <c r="K68" i="28"/>
  <c r="J68" i="28"/>
  <c r="I68" i="28"/>
  <c r="H76" i="28"/>
  <c r="M68" i="28"/>
  <c r="L68" i="28"/>
  <c r="K85" i="28"/>
  <c r="J85" i="28"/>
  <c r="I85" i="28"/>
  <c r="M85" i="28"/>
  <c r="L85" i="28"/>
  <c r="K94" i="28"/>
  <c r="J94" i="28"/>
  <c r="I94" i="28"/>
  <c r="M94" i="28"/>
  <c r="L94" i="28"/>
  <c r="K102" i="28"/>
  <c r="J102" i="28"/>
  <c r="I102" i="28"/>
  <c r="M102" i="28"/>
  <c r="L102" i="28"/>
  <c r="K111" i="28"/>
  <c r="J111" i="28"/>
  <c r="I111" i="28"/>
  <c r="M111" i="28"/>
  <c r="L111" i="28"/>
  <c r="M136" i="28"/>
  <c r="J136" i="28"/>
  <c r="L136" i="28"/>
  <c r="K136" i="28"/>
  <c r="I136" i="28"/>
  <c r="M153" i="28"/>
  <c r="J153" i="28"/>
  <c r="L153" i="28"/>
  <c r="K153" i="28"/>
  <c r="I153" i="28"/>
  <c r="K28" i="28"/>
  <c r="I28" i="28"/>
  <c r="L28" i="28"/>
  <c r="J28" i="28"/>
  <c r="M28" i="28"/>
  <c r="L37" i="28"/>
  <c r="K37" i="28"/>
  <c r="I37" i="28"/>
  <c r="M37" i="28"/>
  <c r="J37" i="28"/>
  <c r="J45" i="28"/>
  <c r="I45" i="28"/>
  <c r="L45" i="28"/>
  <c r="K45" i="28"/>
  <c r="M45" i="28"/>
  <c r="J54" i="28"/>
  <c r="I54" i="28"/>
  <c r="H62" i="28"/>
  <c r="L54" i="28"/>
  <c r="K54" i="28"/>
  <c r="M54" i="28"/>
  <c r="J71" i="28"/>
  <c r="I71" i="28"/>
  <c r="L71" i="28"/>
  <c r="K71" i="28"/>
  <c r="M71" i="28"/>
  <c r="J80" i="28"/>
  <c r="I80" i="28"/>
  <c r="L80" i="28"/>
  <c r="K80" i="28"/>
  <c r="M80" i="28"/>
  <c r="J88" i="28"/>
  <c r="I88" i="28"/>
  <c r="L88" i="28"/>
  <c r="K88" i="28"/>
  <c r="M88" i="28"/>
  <c r="J97" i="28"/>
  <c r="I97" i="28"/>
  <c r="L97" i="28"/>
  <c r="K97" i="28"/>
  <c r="M97" i="28"/>
  <c r="J106" i="28"/>
  <c r="I106" i="28"/>
  <c r="L106" i="28"/>
  <c r="K106" i="28"/>
  <c r="M106" i="28"/>
  <c r="J114" i="28"/>
  <c r="I114" i="28"/>
  <c r="L114" i="28"/>
  <c r="K114" i="28"/>
  <c r="M114" i="28"/>
  <c r="M117" i="28"/>
  <c r="J117" i="28"/>
  <c r="I117" i="28"/>
  <c r="L117" i="28"/>
  <c r="K117" i="28"/>
  <c r="M122" i="28"/>
  <c r="L122" i="28"/>
  <c r="I122" i="28"/>
  <c r="K122" i="28"/>
  <c r="J122" i="28"/>
  <c r="M139" i="28"/>
  <c r="L139" i="28"/>
  <c r="I139" i="28"/>
  <c r="K139" i="28"/>
  <c r="J139" i="28"/>
  <c r="M156" i="28"/>
  <c r="L156" i="28"/>
  <c r="I156" i="28"/>
  <c r="K156" i="28"/>
  <c r="J156" i="28"/>
  <c r="I57" i="28"/>
  <c r="K57" i="28"/>
  <c r="J57" i="28"/>
  <c r="M57" i="28"/>
  <c r="L57" i="28"/>
  <c r="I66" i="28"/>
  <c r="K66" i="28"/>
  <c r="J66" i="28"/>
  <c r="M66" i="28"/>
  <c r="L66" i="28"/>
  <c r="I74" i="28"/>
  <c r="K74" i="28"/>
  <c r="J74" i="28"/>
  <c r="M74" i="28"/>
  <c r="L74" i="28"/>
  <c r="I83" i="28"/>
  <c r="K83" i="28"/>
  <c r="J83" i="28"/>
  <c r="M83" i="28"/>
  <c r="L83" i="28"/>
  <c r="I92" i="28"/>
  <c r="K92" i="28"/>
  <c r="J92" i="28"/>
  <c r="M92" i="28"/>
  <c r="L92" i="28"/>
  <c r="I100" i="28"/>
  <c r="K100" i="28"/>
  <c r="J100" i="28"/>
  <c r="M100" i="28"/>
  <c r="L100" i="28"/>
  <c r="I109" i="28"/>
  <c r="K109" i="28"/>
  <c r="J109" i="28"/>
  <c r="M109" i="28"/>
  <c r="L109" i="28"/>
  <c r="L128" i="28"/>
  <c r="K128" i="28"/>
  <c r="J128" i="28"/>
  <c r="I128" i="28"/>
  <c r="M128" i="28"/>
  <c r="L145" i="28"/>
  <c r="K145" i="28"/>
  <c r="J145" i="28"/>
  <c r="I145" i="28"/>
  <c r="M145" i="28"/>
  <c r="M43" i="28"/>
  <c r="J43" i="28"/>
  <c r="I43" i="28"/>
  <c r="L43" i="28"/>
  <c r="K43" i="28"/>
  <c r="M52" i="28"/>
  <c r="J52" i="28"/>
  <c r="I52" i="28"/>
  <c r="L52" i="28"/>
  <c r="K52" i="28"/>
  <c r="M60" i="28"/>
  <c r="J60" i="28"/>
  <c r="I60" i="28"/>
  <c r="L60" i="28"/>
  <c r="K60" i="28"/>
  <c r="M69" i="28"/>
  <c r="J69" i="28"/>
  <c r="I69" i="28"/>
  <c r="L69" i="28"/>
  <c r="K69" i="28"/>
  <c r="M78" i="28"/>
  <c r="J78" i="28"/>
  <c r="I78" i="28"/>
  <c r="L78" i="28"/>
  <c r="K78" i="28"/>
  <c r="M86" i="28"/>
  <c r="J86" i="28"/>
  <c r="I86" i="28"/>
  <c r="L86" i="28"/>
  <c r="K86" i="28"/>
  <c r="M95" i="28"/>
  <c r="J95" i="28"/>
  <c r="I95" i="28"/>
  <c r="L95" i="28"/>
  <c r="K95" i="28"/>
  <c r="M103" i="28"/>
  <c r="J103" i="28"/>
  <c r="I103" i="28"/>
  <c r="L103" i="28"/>
  <c r="K103" i="28"/>
  <c r="M112" i="28"/>
  <c r="J112" i="28"/>
  <c r="I112" i="28"/>
  <c r="L112" i="28"/>
  <c r="K112" i="28"/>
  <c r="K131" i="28"/>
  <c r="J131" i="28"/>
  <c r="I131" i="28"/>
  <c r="M131" i="28"/>
  <c r="L131" i="28"/>
  <c r="K149" i="28"/>
  <c r="J149" i="28"/>
  <c r="I149" i="28"/>
  <c r="M149" i="28"/>
  <c r="L149" i="28"/>
  <c r="M125" i="28"/>
  <c r="L125" i="28"/>
  <c r="K125" i="28"/>
  <c r="J125" i="28"/>
  <c r="I125" i="28"/>
  <c r="M134" i="28"/>
  <c r="L134" i="28"/>
  <c r="K134" i="28"/>
  <c r="J134" i="28"/>
  <c r="I134" i="28"/>
  <c r="M142" i="28"/>
  <c r="L142" i="28"/>
  <c r="K142" i="28"/>
  <c r="J142" i="28"/>
  <c r="I142" i="28"/>
  <c r="M151" i="28"/>
  <c r="L151" i="28"/>
  <c r="K151" i="28"/>
  <c r="J151" i="28"/>
  <c r="I151" i="28"/>
  <c r="M159" i="28"/>
  <c r="L159" i="28"/>
  <c r="K159" i="28"/>
  <c r="J159" i="28"/>
  <c r="I159" i="28"/>
  <c r="J126" i="28"/>
  <c r="I126" i="28"/>
  <c r="M126" i="28"/>
  <c r="L126" i="28"/>
  <c r="K126" i="28"/>
  <c r="J135" i="28"/>
  <c r="I135" i="28"/>
  <c r="M135" i="28"/>
  <c r="L135" i="28"/>
  <c r="K135" i="28"/>
  <c r="J143" i="28"/>
  <c r="I143" i="28"/>
  <c r="M143" i="28"/>
  <c r="L143" i="28"/>
  <c r="K143" i="28"/>
  <c r="J152" i="28"/>
  <c r="I152" i="28"/>
  <c r="H160" i="28"/>
  <c r="M152" i="28"/>
  <c r="L152" i="28"/>
  <c r="K152" i="28"/>
  <c r="I121" i="28"/>
  <c r="L121" i="28"/>
  <c r="K121" i="28"/>
  <c r="J121" i="28"/>
  <c r="M121" i="28"/>
  <c r="I129" i="28"/>
  <c r="L129" i="28"/>
  <c r="M129" i="28"/>
  <c r="K129" i="28"/>
  <c r="J129" i="28"/>
  <c r="I138" i="28"/>
  <c r="H146" i="28"/>
  <c r="L138" i="28"/>
  <c r="K138" i="28"/>
  <c r="J138" i="28"/>
  <c r="M138" i="28"/>
  <c r="I155" i="28"/>
  <c r="L155" i="28"/>
  <c r="K155" i="28"/>
  <c r="J155" i="28"/>
  <c r="M155" i="28"/>
  <c r="H132" i="28"/>
  <c r="K124" i="28"/>
  <c r="J124" i="28"/>
  <c r="I124" i="28"/>
  <c r="M124" i="28"/>
  <c r="L124" i="28"/>
  <c r="K141" i="28"/>
  <c r="J141" i="28"/>
  <c r="I141" i="28"/>
  <c r="M141" i="28"/>
  <c r="L141" i="28"/>
  <c r="K150" i="28"/>
  <c r="M150" i="28"/>
  <c r="L150" i="28"/>
  <c r="J150" i="28"/>
  <c r="I150" i="28"/>
  <c r="K158" i="28"/>
  <c r="J158" i="28"/>
  <c r="I158" i="28"/>
  <c r="M158" i="28"/>
  <c r="L158" i="28"/>
  <c r="O130" i="30"/>
  <c r="N130" i="30"/>
  <c r="O119" i="30"/>
  <c r="N119" i="30"/>
  <c r="O122" i="30"/>
  <c r="N122" i="30"/>
  <c r="N120" i="30"/>
  <c r="O120" i="30"/>
  <c r="N128" i="30"/>
  <c r="O128" i="30"/>
  <c r="O125" i="30"/>
  <c r="N125" i="30"/>
  <c r="O124" i="30"/>
  <c r="N124" i="30"/>
  <c r="O121" i="30"/>
  <c r="N121" i="30"/>
  <c r="O129" i="30"/>
  <c r="N129" i="30"/>
  <c r="N126" i="30"/>
  <c r="O126" i="30"/>
  <c r="O123" i="30"/>
  <c r="N123" i="30"/>
  <c r="M70" i="28"/>
  <c r="L70" i="28"/>
  <c r="K70" i="28"/>
  <c r="J70" i="28"/>
  <c r="I70" i="28"/>
  <c r="J39" i="28"/>
  <c r="M39" i="28"/>
  <c r="L39" i="28"/>
  <c r="K39" i="28"/>
  <c r="I39" i="28"/>
  <c r="K31" i="28"/>
  <c r="J31" i="28"/>
  <c r="M31" i="28"/>
  <c r="L31" i="28"/>
  <c r="I31" i="28"/>
  <c r="K157" i="28"/>
  <c r="J157" i="28"/>
  <c r="I157" i="28"/>
  <c r="M157" i="28"/>
  <c r="L157" i="28"/>
  <c r="L56" i="28"/>
  <c r="K56" i="28"/>
  <c r="J56" i="28"/>
  <c r="I56" i="28"/>
  <c r="M56" i="28"/>
  <c r="M19" i="28"/>
  <c r="L19" i="28"/>
  <c r="K19" i="28"/>
  <c r="J19" i="28"/>
  <c r="I19" i="28"/>
  <c r="M11" i="28"/>
  <c r="L11" i="28"/>
  <c r="K11" i="28"/>
  <c r="J11" i="28"/>
  <c r="I11" i="28"/>
  <c r="L120" i="28"/>
  <c r="K120" i="28"/>
  <c r="J120" i="28"/>
  <c r="M120" i="28"/>
  <c r="I120" i="28"/>
  <c r="M87" i="28"/>
  <c r="L87" i="28"/>
  <c r="K87" i="28"/>
  <c r="J87" i="28"/>
  <c r="I87" i="28"/>
  <c r="M53" i="28"/>
  <c r="L53" i="28"/>
  <c r="K53" i="28"/>
  <c r="J53" i="28"/>
  <c r="I53" i="28"/>
  <c r="M25" i="28"/>
  <c r="L25" i="28"/>
  <c r="I25" i="28"/>
  <c r="K25" i="28"/>
  <c r="J25" i="28"/>
  <c r="M16" i="28"/>
  <c r="L16" i="28"/>
  <c r="I16" i="28"/>
  <c r="K16" i="28"/>
  <c r="J16" i="28"/>
  <c r="O85" i="25"/>
  <c r="N85" i="25"/>
  <c r="O77" i="25"/>
  <c r="N77" i="25"/>
  <c r="O58" i="25"/>
  <c r="N58" i="25"/>
  <c r="O39" i="25"/>
  <c r="N39" i="25"/>
  <c r="O102" i="25"/>
  <c r="N102" i="25"/>
  <c r="O83" i="25"/>
  <c r="N83" i="25"/>
  <c r="O75" i="25"/>
  <c r="N75" i="25"/>
  <c r="O64" i="25"/>
  <c r="N64" i="25"/>
  <c r="O56" i="25"/>
  <c r="N56" i="25"/>
  <c r="O37" i="25"/>
  <c r="N37" i="25"/>
  <c r="O259" i="24"/>
  <c r="N259" i="24"/>
  <c r="O233" i="24"/>
  <c r="N233" i="24"/>
  <c r="N211" i="24"/>
  <c r="O211" i="24"/>
  <c r="O189" i="24"/>
  <c r="N189" i="24"/>
  <c r="N105" i="25"/>
  <c r="O105" i="25"/>
  <c r="N97" i="25"/>
  <c r="O97" i="25"/>
  <c r="N86" i="25"/>
  <c r="O86" i="25"/>
  <c r="N78" i="25"/>
  <c r="O78" i="25"/>
  <c r="N59" i="25"/>
  <c r="O59" i="25"/>
  <c r="N40" i="25"/>
  <c r="O40" i="25"/>
  <c r="N32" i="25"/>
  <c r="O32" i="25"/>
  <c r="N262" i="24"/>
  <c r="O262" i="24"/>
  <c r="N236" i="24"/>
  <c r="O236" i="24"/>
  <c r="N214" i="24"/>
  <c r="O214" i="24"/>
  <c r="N192" i="24"/>
  <c r="O192" i="24"/>
  <c r="O106" i="25"/>
  <c r="N106" i="25"/>
  <c r="O98" i="25"/>
  <c r="N98" i="25"/>
  <c r="O79" i="25"/>
  <c r="N79" i="25"/>
  <c r="O60" i="25"/>
  <c r="N60" i="25"/>
  <c r="O41" i="25"/>
  <c r="N41" i="25"/>
  <c r="N33" i="25"/>
  <c r="O33" i="25"/>
  <c r="N263" i="24"/>
  <c r="O263" i="24"/>
  <c r="O255" i="24"/>
  <c r="N255" i="24"/>
  <c r="N237" i="24"/>
  <c r="O237" i="24"/>
  <c r="O229" i="24"/>
  <c r="N229" i="24"/>
  <c r="O215" i="24"/>
  <c r="N215" i="24"/>
  <c r="O207" i="24"/>
  <c r="N207" i="24"/>
  <c r="O193" i="24"/>
  <c r="N193" i="24"/>
  <c r="O185" i="24"/>
  <c r="N185" i="24"/>
  <c r="N101" i="25"/>
  <c r="O101" i="25"/>
  <c r="N82" i="25"/>
  <c r="O82" i="25"/>
  <c r="O79" i="24"/>
  <c r="N79" i="24"/>
  <c r="N82" i="24"/>
  <c r="O82" i="24"/>
  <c r="O85" i="24"/>
  <c r="N85" i="24"/>
  <c r="O77" i="24"/>
  <c r="N77" i="24"/>
  <c r="O80" i="24"/>
  <c r="N80" i="24"/>
  <c r="O81" i="24"/>
  <c r="N81" i="24"/>
  <c r="N173" i="24"/>
  <c r="O173" i="24"/>
  <c r="O149" i="24"/>
  <c r="N149" i="24"/>
  <c r="O144" i="24"/>
  <c r="N144" i="24"/>
  <c r="O152" i="24"/>
  <c r="N152" i="24"/>
  <c r="O143" i="24"/>
  <c r="N143" i="24"/>
  <c r="O151" i="24"/>
  <c r="N151" i="24"/>
  <c r="O148" i="24"/>
  <c r="N148" i="24"/>
  <c r="N145" i="24"/>
  <c r="O145" i="24"/>
  <c r="O142" i="24"/>
  <c r="N142" i="24"/>
  <c r="O150" i="24"/>
  <c r="N150" i="24"/>
  <c r="O59" i="24"/>
  <c r="N59" i="24"/>
  <c r="O54" i="24"/>
  <c r="N54" i="24"/>
  <c r="O62" i="24"/>
  <c r="N62" i="24"/>
  <c r="O53" i="24"/>
  <c r="N53" i="24"/>
  <c r="O61" i="24"/>
  <c r="N61" i="24"/>
  <c r="O58" i="24"/>
  <c r="N58" i="24"/>
  <c r="N55" i="24"/>
  <c r="O55" i="24"/>
  <c r="N63" i="24"/>
  <c r="O63" i="24"/>
  <c r="O60" i="24"/>
  <c r="N60" i="24"/>
  <c r="X11" i="22"/>
  <c r="Z11" i="22"/>
  <c r="AA11" i="22"/>
  <c r="Y11" i="22"/>
  <c r="AB11" i="22"/>
  <c r="Y20" i="22"/>
  <c r="X20" i="22"/>
  <c r="AA20" i="22"/>
  <c r="AB20" i="22"/>
  <c r="Z20" i="22"/>
  <c r="Y12" i="22"/>
  <c r="X12" i="22"/>
  <c r="AA12" i="22"/>
  <c r="Z12" i="22"/>
  <c r="AB12" i="22"/>
  <c r="O170" i="24"/>
  <c r="N170" i="24"/>
  <c r="N166" i="24"/>
  <c r="O166" i="24"/>
  <c r="O164" i="24"/>
  <c r="N164" i="24"/>
  <c r="O169" i="24"/>
  <c r="N169" i="24"/>
  <c r="N172" i="24"/>
  <c r="O172" i="24"/>
  <c r="O167" i="24"/>
  <c r="N167" i="24"/>
  <c r="O163" i="24"/>
  <c r="N163" i="24"/>
  <c r="O171" i="24"/>
  <c r="N171" i="24"/>
  <c r="N147" i="24"/>
  <c r="O147" i="24"/>
  <c r="AB16" i="22"/>
  <c r="AA16" i="22"/>
  <c r="Z16" i="22"/>
  <c r="X16" i="22"/>
  <c r="Y16" i="22"/>
  <c r="O133" i="19"/>
  <c r="P125" i="19"/>
  <c r="R125" i="19"/>
  <c r="Q125" i="19"/>
  <c r="P108" i="19"/>
  <c r="O107" i="19"/>
  <c r="Q108" i="19"/>
  <c r="P89" i="19"/>
  <c r="Q89" i="19"/>
  <c r="P87" i="19"/>
  <c r="R87" i="19"/>
  <c r="Q87" i="19"/>
  <c r="P85" i="19"/>
  <c r="Q85" i="19"/>
  <c r="P83" i="19"/>
  <c r="O91" i="19"/>
  <c r="Q83" i="19"/>
  <c r="P81" i="19"/>
  <c r="Q81" i="19"/>
  <c r="P76" i="19"/>
  <c r="Q76" i="19"/>
  <c r="P74" i="19"/>
  <c r="R74" i="19"/>
  <c r="Q74" i="19"/>
  <c r="P72" i="19"/>
  <c r="Q72" i="19"/>
  <c r="P70" i="19"/>
  <c r="R70" i="19"/>
  <c r="Q70" i="19"/>
  <c r="P68" i="19"/>
  <c r="Q68" i="19"/>
  <c r="P66" i="19"/>
  <c r="Q66" i="19"/>
  <c r="O65" i="19"/>
  <c r="P61" i="19"/>
  <c r="R61" i="19"/>
  <c r="Q61" i="19"/>
  <c r="P59" i="19"/>
  <c r="Q59" i="19"/>
  <c r="P57" i="19"/>
  <c r="R57" i="19"/>
  <c r="Q57" i="19"/>
  <c r="P55" i="19"/>
  <c r="O63" i="19"/>
  <c r="Q55" i="19"/>
  <c r="P53" i="19"/>
  <c r="Q53" i="19"/>
  <c r="P48" i="19"/>
  <c r="R48" i="19"/>
  <c r="Q48" i="19"/>
  <c r="P46" i="19"/>
  <c r="Q46" i="19"/>
  <c r="P44" i="19"/>
  <c r="R44" i="19"/>
  <c r="Q44" i="19"/>
  <c r="P42" i="19"/>
  <c r="Q42" i="19"/>
  <c r="P40" i="19"/>
  <c r="Q40" i="19"/>
  <c r="P38" i="19"/>
  <c r="Q38" i="19"/>
  <c r="O37" i="19"/>
  <c r="P33" i="19"/>
  <c r="Q33" i="19"/>
  <c r="P31" i="19"/>
  <c r="R31" i="19"/>
  <c r="Q31" i="19"/>
  <c r="P29" i="19"/>
  <c r="Q29" i="19"/>
  <c r="P27" i="19"/>
  <c r="O35" i="19"/>
  <c r="Q27" i="19"/>
  <c r="P25" i="19"/>
  <c r="R25" i="19"/>
  <c r="Q25" i="19"/>
  <c r="P20" i="19"/>
  <c r="Q20" i="19"/>
  <c r="P18" i="19"/>
  <c r="R18" i="19"/>
  <c r="Q18" i="19"/>
  <c r="P16" i="19"/>
  <c r="Q16" i="19"/>
  <c r="P14" i="19"/>
  <c r="Q14" i="19"/>
  <c r="P12" i="19"/>
  <c r="Q12" i="19"/>
  <c r="P10" i="19"/>
  <c r="O9" i="19"/>
  <c r="R66" i="19" s="1"/>
  <c r="Q10" i="19"/>
  <c r="Q96" i="19"/>
  <c r="P96" i="19"/>
  <c r="R104" i="19"/>
  <c r="Q104" i="19"/>
  <c r="P104" i="19"/>
  <c r="R113" i="19"/>
  <c r="Q113" i="19"/>
  <c r="P113" i="19"/>
  <c r="R122" i="19"/>
  <c r="O121" i="19"/>
  <c r="Q122" i="19"/>
  <c r="P122" i="19"/>
  <c r="Q129" i="19"/>
  <c r="P129" i="19"/>
  <c r="Q138" i="19"/>
  <c r="P138" i="19"/>
  <c r="R142" i="19"/>
  <c r="Q142" i="19"/>
  <c r="P142" i="19"/>
  <c r="R146" i="19"/>
  <c r="Q146" i="19"/>
  <c r="P146" i="19"/>
  <c r="R151" i="19"/>
  <c r="Q151" i="19"/>
  <c r="P151" i="19"/>
  <c r="P95" i="19"/>
  <c r="Q95" i="19"/>
  <c r="P103" i="19"/>
  <c r="Q103" i="19"/>
  <c r="P112" i="19"/>
  <c r="Q112" i="19"/>
  <c r="Q100" i="19"/>
  <c r="R100" i="19"/>
  <c r="P100" i="19"/>
  <c r="Q109" i="19"/>
  <c r="P109" i="19"/>
  <c r="Q117" i="19"/>
  <c r="P117" i="19"/>
  <c r="Q127" i="19"/>
  <c r="P127" i="19"/>
  <c r="Q131" i="19"/>
  <c r="P131" i="19"/>
  <c r="Q136" i="19"/>
  <c r="O135" i="19"/>
  <c r="P136" i="19"/>
  <c r="Q140" i="19"/>
  <c r="R140" i="19"/>
  <c r="P140" i="19"/>
  <c r="Q144" i="19"/>
  <c r="P144" i="19"/>
  <c r="O161" i="19"/>
  <c r="Q153" i="19"/>
  <c r="P153" i="19"/>
  <c r="R153" i="19"/>
  <c r="N161" i="19"/>
  <c r="N149" i="19"/>
  <c r="N147" i="19"/>
  <c r="N135" i="19"/>
  <c r="N133" i="19"/>
  <c r="N121" i="19"/>
  <c r="N119" i="19"/>
  <c r="N107" i="19"/>
  <c r="N105" i="19"/>
  <c r="N93" i="19"/>
  <c r="N91" i="19"/>
  <c r="N79" i="19"/>
  <c r="N77" i="19"/>
  <c r="N65" i="19"/>
  <c r="N63" i="19"/>
  <c r="N51" i="19"/>
  <c r="N49" i="19"/>
  <c r="N37" i="19"/>
  <c r="N35" i="19"/>
  <c r="N23" i="19"/>
  <c r="N21" i="19"/>
  <c r="N9" i="19"/>
  <c r="M7" i="19"/>
  <c r="Q94" i="19"/>
  <c r="P94" i="19"/>
  <c r="R94" i="19"/>
  <c r="O93" i="19"/>
  <c r="Q102" i="19"/>
  <c r="R102" i="19"/>
  <c r="P102" i="19"/>
  <c r="O119" i="19"/>
  <c r="Q111" i="19"/>
  <c r="P111" i="19"/>
  <c r="R111" i="19"/>
  <c r="Q128" i="19"/>
  <c r="P128" i="19"/>
  <c r="Q132" i="19"/>
  <c r="P132" i="19"/>
  <c r="R132" i="19"/>
  <c r="Q137" i="19"/>
  <c r="R137" i="19"/>
  <c r="P137" i="19"/>
  <c r="Q141" i="19"/>
  <c r="P141" i="19"/>
  <c r="Q145" i="19"/>
  <c r="R145" i="19"/>
  <c r="P145" i="19"/>
  <c r="O149" i="19"/>
  <c r="Q150" i="19"/>
  <c r="P150" i="19"/>
  <c r="R150" i="19"/>
  <c r="Q154" i="19"/>
  <c r="P154" i="19"/>
  <c r="R154" i="19"/>
  <c r="P155" i="19"/>
  <c r="Q155" i="19"/>
  <c r="Q156" i="19"/>
  <c r="P156" i="19"/>
  <c r="Q157" i="19"/>
  <c r="P157" i="19"/>
  <c r="R158" i="19"/>
  <c r="Q158" i="19"/>
  <c r="P158" i="19"/>
  <c r="R159" i="19"/>
  <c r="P159" i="19"/>
  <c r="Q159" i="19"/>
  <c r="R160" i="19"/>
  <c r="Q160" i="19"/>
  <c r="P160" i="19"/>
  <c r="Q130" i="19"/>
  <c r="P130" i="19"/>
  <c r="R130" i="19"/>
  <c r="Q124" i="19"/>
  <c r="P124" i="19"/>
  <c r="R124" i="19"/>
  <c r="Q110" i="19"/>
  <c r="P110" i="19"/>
  <c r="Q152" i="19"/>
  <c r="P152" i="19"/>
  <c r="Q143" i="19"/>
  <c r="P143" i="19"/>
  <c r="Q126" i="19"/>
  <c r="P126" i="19"/>
  <c r="Q115" i="19"/>
  <c r="P115" i="19"/>
  <c r="Q98" i="19"/>
  <c r="P98" i="19"/>
  <c r="R98" i="19"/>
  <c r="K145" i="17"/>
  <c r="J145" i="17"/>
  <c r="L145" i="17"/>
  <c r="I145" i="17"/>
  <c r="M145" i="17"/>
  <c r="J144" i="17"/>
  <c r="K144" i="17"/>
  <c r="L144" i="17"/>
  <c r="I144" i="17"/>
  <c r="M144" i="17"/>
  <c r="I143" i="17"/>
  <c r="M143" i="17"/>
  <c r="K143" i="17"/>
  <c r="L143" i="17"/>
  <c r="J143" i="17"/>
  <c r="M114" i="17"/>
  <c r="J114" i="17"/>
  <c r="K114" i="17"/>
  <c r="I114" i="17"/>
  <c r="L114" i="17"/>
  <c r="M109" i="17"/>
  <c r="J109" i="17"/>
  <c r="K109" i="17"/>
  <c r="I109" i="17"/>
  <c r="L109" i="17"/>
  <c r="M101" i="17"/>
  <c r="J101" i="17"/>
  <c r="K101" i="17"/>
  <c r="I101" i="17"/>
  <c r="L101" i="17"/>
  <c r="M84" i="17"/>
  <c r="J84" i="17"/>
  <c r="K84" i="17"/>
  <c r="L84" i="17"/>
  <c r="I84" i="17"/>
  <c r="M75" i="17"/>
  <c r="J75" i="17"/>
  <c r="K75" i="17"/>
  <c r="I75" i="17"/>
  <c r="L75" i="17"/>
  <c r="M67" i="17"/>
  <c r="J67" i="17"/>
  <c r="K67" i="17"/>
  <c r="I67" i="17"/>
  <c r="L67" i="17"/>
  <c r="M58" i="17"/>
  <c r="J58" i="17"/>
  <c r="K58" i="17"/>
  <c r="I58" i="17"/>
  <c r="L58" i="17"/>
  <c r="J108" i="17"/>
  <c r="H107" i="17"/>
  <c r="L108" i="17"/>
  <c r="I108" i="17"/>
  <c r="M108" i="17"/>
  <c r="K108" i="17"/>
  <c r="M116" i="17"/>
  <c r="K116" i="17"/>
  <c r="J116" i="17"/>
  <c r="L116" i="17"/>
  <c r="I116" i="17"/>
  <c r="H133" i="17"/>
  <c r="M125" i="17"/>
  <c r="J125" i="17"/>
  <c r="K125" i="17"/>
  <c r="I125" i="17"/>
  <c r="L125" i="17"/>
  <c r="L142" i="17"/>
  <c r="I142" i="17"/>
  <c r="K142" i="17"/>
  <c r="M142" i="17"/>
  <c r="J142" i="17"/>
  <c r="L151" i="17"/>
  <c r="M151" i="17"/>
  <c r="I151" i="17"/>
  <c r="J151" i="17"/>
  <c r="K151" i="17"/>
  <c r="L159" i="17"/>
  <c r="K159" i="17"/>
  <c r="M159" i="17"/>
  <c r="I159" i="17"/>
  <c r="J159" i="17"/>
  <c r="K160" i="17"/>
  <c r="I160" i="17"/>
  <c r="M160" i="17"/>
  <c r="J160" i="17"/>
  <c r="L160" i="17"/>
  <c r="L146" i="17"/>
  <c r="J146" i="17"/>
  <c r="K146" i="17"/>
  <c r="M146" i="17"/>
  <c r="I146" i="17"/>
  <c r="L155" i="17"/>
  <c r="M155" i="17"/>
  <c r="K155" i="17"/>
  <c r="I155" i="17"/>
  <c r="J155" i="17"/>
  <c r="H117" i="19"/>
  <c r="J117" i="19"/>
  <c r="I117" i="19"/>
  <c r="J103" i="17"/>
  <c r="L103" i="17"/>
  <c r="M103" i="17"/>
  <c r="K103" i="17"/>
  <c r="I103" i="17"/>
  <c r="J95" i="17"/>
  <c r="L95" i="17"/>
  <c r="I95" i="17"/>
  <c r="M95" i="17"/>
  <c r="K95" i="17"/>
  <c r="J86" i="17"/>
  <c r="L86" i="17"/>
  <c r="M86" i="17"/>
  <c r="K86" i="17"/>
  <c r="I86" i="17"/>
  <c r="J69" i="17"/>
  <c r="H77" i="17"/>
  <c r="L69" i="17"/>
  <c r="M69" i="17"/>
  <c r="K69" i="17"/>
  <c r="I69" i="17"/>
  <c r="J60" i="17"/>
  <c r="L60" i="17"/>
  <c r="I60" i="17"/>
  <c r="M60" i="17"/>
  <c r="K60" i="17"/>
  <c r="J52" i="17"/>
  <c r="L52" i="17"/>
  <c r="M52" i="17"/>
  <c r="H51" i="17"/>
  <c r="K52" i="17"/>
  <c r="I52" i="17"/>
  <c r="J96" i="19"/>
  <c r="I96" i="19"/>
  <c r="H96" i="19"/>
  <c r="K128" i="17"/>
  <c r="I128" i="17"/>
  <c r="M128" i="17"/>
  <c r="L128" i="17"/>
  <c r="J128" i="17"/>
  <c r="K123" i="17"/>
  <c r="I123" i="17"/>
  <c r="M123" i="17"/>
  <c r="L123" i="17"/>
  <c r="J123" i="17"/>
  <c r="M117" i="17"/>
  <c r="K117" i="17"/>
  <c r="I117" i="17"/>
  <c r="L117" i="17"/>
  <c r="J117" i="17"/>
  <c r="L112" i="17"/>
  <c r="K112" i="17"/>
  <c r="I112" i="17"/>
  <c r="M112" i="17"/>
  <c r="J112" i="17"/>
  <c r="K100" i="17"/>
  <c r="I100" i="17"/>
  <c r="M100" i="17"/>
  <c r="L100" i="17"/>
  <c r="J100" i="17"/>
  <c r="K83" i="17"/>
  <c r="I83" i="17"/>
  <c r="H91" i="17"/>
  <c r="M83" i="17"/>
  <c r="L83" i="17"/>
  <c r="J83" i="17"/>
  <c r="K74" i="17"/>
  <c r="I74" i="17"/>
  <c r="M74" i="17"/>
  <c r="J74" i="17"/>
  <c r="L74" i="17"/>
  <c r="K66" i="17"/>
  <c r="I66" i="17"/>
  <c r="M66" i="17"/>
  <c r="H65" i="17"/>
  <c r="L66" i="17"/>
  <c r="J66" i="17"/>
  <c r="K57" i="17"/>
  <c r="I57" i="17"/>
  <c r="M57" i="17"/>
  <c r="J57" i="17"/>
  <c r="L57" i="17"/>
  <c r="H100" i="19"/>
  <c r="J100" i="19"/>
  <c r="I100" i="19"/>
  <c r="I110" i="19"/>
  <c r="H110" i="19"/>
  <c r="J110" i="19"/>
  <c r="I129" i="19"/>
  <c r="H129" i="19"/>
  <c r="J129" i="19"/>
  <c r="I138" i="19"/>
  <c r="H138" i="19"/>
  <c r="J138" i="19"/>
  <c r="I146" i="19"/>
  <c r="H146" i="19"/>
  <c r="J146" i="19"/>
  <c r="J104" i="19"/>
  <c r="I104" i="19"/>
  <c r="H104" i="19"/>
  <c r="J122" i="19"/>
  <c r="G121" i="19"/>
  <c r="I122" i="19"/>
  <c r="H122" i="19"/>
  <c r="I101" i="19"/>
  <c r="H101" i="19"/>
  <c r="J101" i="19"/>
  <c r="I118" i="19"/>
  <c r="H118" i="19"/>
  <c r="J118" i="19"/>
  <c r="I142" i="19"/>
  <c r="H142" i="19"/>
  <c r="J142" i="19"/>
  <c r="I151" i="19"/>
  <c r="H151" i="19"/>
  <c r="J151" i="19"/>
  <c r="H11" i="19"/>
  <c r="J11" i="19"/>
  <c r="I11" i="19"/>
  <c r="H13" i="19"/>
  <c r="G21" i="19"/>
  <c r="J13" i="19"/>
  <c r="I13" i="19"/>
  <c r="H15" i="19"/>
  <c r="J15" i="19"/>
  <c r="I15" i="19"/>
  <c r="H17" i="19"/>
  <c r="J17" i="19"/>
  <c r="I17" i="19"/>
  <c r="H19" i="19"/>
  <c r="J19" i="19"/>
  <c r="I19" i="19"/>
  <c r="H24" i="19"/>
  <c r="J24" i="19"/>
  <c r="I24" i="19"/>
  <c r="G23" i="19"/>
  <c r="H26" i="19"/>
  <c r="J26" i="19"/>
  <c r="I26" i="19"/>
  <c r="H28" i="19"/>
  <c r="J28" i="19"/>
  <c r="I28" i="19"/>
  <c r="H30" i="19"/>
  <c r="J30" i="19"/>
  <c r="I30" i="19"/>
  <c r="H32" i="19"/>
  <c r="J32" i="19"/>
  <c r="I32" i="19"/>
  <c r="H34" i="19"/>
  <c r="J34" i="19"/>
  <c r="I34" i="19"/>
  <c r="H39" i="19"/>
  <c r="J39" i="19"/>
  <c r="I39" i="19"/>
  <c r="H41" i="19"/>
  <c r="G49" i="19"/>
  <c r="J41" i="19"/>
  <c r="I41" i="19"/>
  <c r="H43" i="19"/>
  <c r="J43" i="19"/>
  <c r="I43" i="19"/>
  <c r="H45" i="19"/>
  <c r="J45" i="19"/>
  <c r="I45" i="19"/>
  <c r="H47" i="19"/>
  <c r="J47" i="19"/>
  <c r="I47" i="19"/>
  <c r="H52" i="19"/>
  <c r="J52" i="19"/>
  <c r="I52" i="19"/>
  <c r="G51" i="19"/>
  <c r="H54" i="19"/>
  <c r="J54" i="19"/>
  <c r="I54" i="19"/>
  <c r="H56" i="19"/>
  <c r="J56" i="19"/>
  <c r="I56" i="19"/>
  <c r="H58" i="19"/>
  <c r="J58" i="19"/>
  <c r="I58" i="19"/>
  <c r="H60" i="19"/>
  <c r="J60" i="19"/>
  <c r="I60" i="19"/>
  <c r="H62" i="19"/>
  <c r="J62" i="19"/>
  <c r="I62" i="19"/>
  <c r="H67" i="19"/>
  <c r="J67" i="19"/>
  <c r="I67" i="19"/>
  <c r="H69" i="19"/>
  <c r="G77" i="19"/>
  <c r="J69" i="19"/>
  <c r="I69" i="19"/>
  <c r="H71" i="19"/>
  <c r="J71" i="19"/>
  <c r="I71" i="19"/>
  <c r="H73" i="19"/>
  <c r="J73" i="19"/>
  <c r="I73" i="19"/>
  <c r="H75" i="19"/>
  <c r="J75" i="19"/>
  <c r="I75" i="19"/>
  <c r="H80" i="19"/>
  <c r="J80" i="19"/>
  <c r="I80" i="19"/>
  <c r="G79" i="19"/>
  <c r="H82" i="19"/>
  <c r="J82" i="19"/>
  <c r="I82" i="19"/>
  <c r="H84" i="19"/>
  <c r="J84" i="19"/>
  <c r="I84" i="19"/>
  <c r="H86" i="19"/>
  <c r="J86" i="19"/>
  <c r="I86" i="19"/>
  <c r="H88" i="19"/>
  <c r="J88" i="19"/>
  <c r="I88" i="19"/>
  <c r="H90" i="19"/>
  <c r="J90" i="19"/>
  <c r="I90" i="19"/>
  <c r="H102" i="19"/>
  <c r="J102" i="19"/>
  <c r="I102" i="19"/>
  <c r="J99" i="19"/>
  <c r="I99" i="19"/>
  <c r="H99" i="19"/>
  <c r="J108" i="19"/>
  <c r="G107" i="19"/>
  <c r="I108" i="19"/>
  <c r="H108" i="19"/>
  <c r="J116" i="19"/>
  <c r="I116" i="19"/>
  <c r="H116" i="19"/>
  <c r="J125" i="19"/>
  <c r="G133" i="19"/>
  <c r="I125" i="19"/>
  <c r="H125" i="19"/>
  <c r="J128" i="19"/>
  <c r="I128" i="19"/>
  <c r="H128" i="19"/>
  <c r="J132" i="19"/>
  <c r="I132" i="19"/>
  <c r="H132" i="19"/>
  <c r="J137" i="19"/>
  <c r="I137" i="19"/>
  <c r="H137" i="19"/>
  <c r="J141" i="19"/>
  <c r="I141" i="19"/>
  <c r="H141" i="19"/>
  <c r="J145" i="19"/>
  <c r="I145" i="19"/>
  <c r="H145" i="19"/>
  <c r="G149" i="19"/>
  <c r="J150" i="19"/>
  <c r="I150" i="19"/>
  <c r="H150" i="19"/>
  <c r="J98" i="19"/>
  <c r="H98" i="19"/>
  <c r="I98" i="19"/>
  <c r="J115" i="19"/>
  <c r="H115" i="19"/>
  <c r="I115" i="19"/>
  <c r="J124" i="19"/>
  <c r="H124" i="19"/>
  <c r="I124" i="19"/>
  <c r="I95" i="19"/>
  <c r="J95" i="19"/>
  <c r="H95" i="19"/>
  <c r="I103" i="19"/>
  <c r="H103" i="19"/>
  <c r="J103" i="19"/>
  <c r="I112" i="19"/>
  <c r="J112" i="19"/>
  <c r="H112" i="19"/>
  <c r="I126" i="19"/>
  <c r="J126" i="19"/>
  <c r="H126" i="19"/>
  <c r="I130" i="19"/>
  <c r="H130" i="19"/>
  <c r="J130" i="19"/>
  <c r="I139" i="19"/>
  <c r="G147" i="19"/>
  <c r="H139" i="19"/>
  <c r="J139" i="19"/>
  <c r="I143" i="19"/>
  <c r="J143" i="19"/>
  <c r="H143" i="19"/>
  <c r="I152" i="19"/>
  <c r="J152" i="19"/>
  <c r="H152" i="19"/>
  <c r="F161" i="19"/>
  <c r="F149" i="19"/>
  <c r="F147" i="19"/>
  <c r="F135" i="19"/>
  <c r="F133" i="19"/>
  <c r="F121" i="19"/>
  <c r="F119" i="19"/>
  <c r="F107" i="19"/>
  <c r="F105" i="19"/>
  <c r="F93" i="19"/>
  <c r="F91" i="19"/>
  <c r="F79" i="19"/>
  <c r="F77" i="19"/>
  <c r="F65" i="19"/>
  <c r="F63" i="19"/>
  <c r="H63" i="19" s="1"/>
  <c r="F51" i="19"/>
  <c r="F49" i="19"/>
  <c r="F37" i="19"/>
  <c r="F35" i="19"/>
  <c r="F23" i="19"/>
  <c r="F21" i="19"/>
  <c r="F9" i="19"/>
  <c r="E7" i="19"/>
  <c r="G105" i="19"/>
  <c r="I97" i="19"/>
  <c r="J97" i="19"/>
  <c r="H97" i="19"/>
  <c r="I114" i="19"/>
  <c r="J114" i="19"/>
  <c r="H114" i="19"/>
  <c r="I123" i="19"/>
  <c r="H123" i="19"/>
  <c r="J123" i="19"/>
  <c r="I127" i="19"/>
  <c r="H127" i="19"/>
  <c r="J127" i="19"/>
  <c r="I131" i="19"/>
  <c r="J131" i="19"/>
  <c r="H131" i="19"/>
  <c r="G135" i="19"/>
  <c r="I136" i="19"/>
  <c r="H136" i="19"/>
  <c r="J136" i="19"/>
  <c r="I140" i="19"/>
  <c r="J140" i="19"/>
  <c r="H140" i="19"/>
  <c r="I144" i="19"/>
  <c r="H144" i="19"/>
  <c r="J144" i="19"/>
  <c r="G161" i="19"/>
  <c r="I153" i="19"/>
  <c r="H153" i="19"/>
  <c r="J153" i="19"/>
  <c r="H154" i="19"/>
  <c r="J154" i="19"/>
  <c r="I154" i="19"/>
  <c r="I155" i="19"/>
  <c r="H155" i="19"/>
  <c r="J155" i="19"/>
  <c r="H156" i="19"/>
  <c r="J156" i="19"/>
  <c r="I156" i="19"/>
  <c r="I157" i="19"/>
  <c r="J157" i="19"/>
  <c r="H157" i="19"/>
  <c r="J158" i="19"/>
  <c r="H158" i="19"/>
  <c r="I158" i="19"/>
  <c r="J159" i="19"/>
  <c r="I159" i="19"/>
  <c r="H159" i="19"/>
  <c r="J160" i="19"/>
  <c r="H160" i="19"/>
  <c r="I160" i="19"/>
  <c r="K154" i="17"/>
  <c r="M154" i="17"/>
  <c r="L154" i="17"/>
  <c r="I154" i="17"/>
  <c r="J154" i="17"/>
  <c r="H161" i="17"/>
  <c r="J153" i="17"/>
  <c r="M153" i="17"/>
  <c r="L153" i="17"/>
  <c r="I153" i="17"/>
  <c r="K153" i="17"/>
  <c r="I152" i="17"/>
  <c r="M152" i="17"/>
  <c r="L152" i="17"/>
  <c r="J152" i="17"/>
  <c r="K152" i="17"/>
  <c r="L137" i="17"/>
  <c r="K137" i="17"/>
  <c r="I137" i="17"/>
  <c r="M137" i="17"/>
  <c r="J137" i="17"/>
  <c r="L131" i="17"/>
  <c r="K131" i="17"/>
  <c r="I131" i="17"/>
  <c r="M131" i="17"/>
  <c r="J131" i="17"/>
  <c r="M126" i="17"/>
  <c r="L126" i="17"/>
  <c r="K126" i="17"/>
  <c r="I126" i="17"/>
  <c r="J126" i="17"/>
  <c r="K115" i="17"/>
  <c r="M115" i="17"/>
  <c r="L115" i="17"/>
  <c r="I115" i="17"/>
  <c r="J115" i="17"/>
  <c r="J110" i="17"/>
  <c r="M110" i="17"/>
  <c r="L110" i="17"/>
  <c r="I110" i="17"/>
  <c r="K110" i="17"/>
  <c r="L99" i="17"/>
  <c r="K99" i="17"/>
  <c r="M99" i="17"/>
  <c r="I99" i="17"/>
  <c r="J99" i="17"/>
  <c r="L90" i="17"/>
  <c r="K90" i="17"/>
  <c r="I90" i="17"/>
  <c r="M90" i="17"/>
  <c r="J90" i="17"/>
  <c r="L82" i="17"/>
  <c r="K82" i="17"/>
  <c r="M82" i="17"/>
  <c r="I82" i="17"/>
  <c r="J82" i="17"/>
  <c r="L73" i="17"/>
  <c r="K73" i="17"/>
  <c r="I73" i="17"/>
  <c r="M73" i="17"/>
  <c r="J73" i="17"/>
  <c r="L56" i="17"/>
  <c r="K56" i="17"/>
  <c r="I56" i="17"/>
  <c r="M56" i="17"/>
  <c r="J56" i="17"/>
  <c r="U21" i="14"/>
  <c r="T21" i="14"/>
  <c r="V21" i="14"/>
  <c r="U13" i="14"/>
  <c r="T13" i="14"/>
  <c r="V13" i="14"/>
  <c r="AA19" i="16"/>
  <c r="Z19" i="16"/>
  <c r="W19" i="16"/>
  <c r="Y19" i="16"/>
  <c r="X19" i="16"/>
  <c r="AA11" i="16"/>
  <c r="Z11" i="16"/>
  <c r="W11" i="16"/>
  <c r="Y11" i="16"/>
  <c r="X11" i="16"/>
  <c r="U19" i="14"/>
  <c r="V19" i="14"/>
  <c r="T19" i="14"/>
  <c r="U11" i="14"/>
  <c r="V11" i="14"/>
  <c r="T11" i="14"/>
  <c r="Z13" i="17"/>
  <c r="Y13" i="17"/>
  <c r="V21" i="17"/>
  <c r="W13" i="17"/>
  <c r="X13" i="17"/>
  <c r="Z17" i="17"/>
  <c r="Y17" i="17"/>
  <c r="W17" i="17"/>
  <c r="X17" i="17"/>
  <c r="X11" i="17"/>
  <c r="Z11" i="17"/>
  <c r="Y11" i="17"/>
  <c r="W11" i="17"/>
  <c r="X15" i="17"/>
  <c r="Z15" i="17"/>
  <c r="W15" i="17"/>
  <c r="Y15" i="17"/>
  <c r="X19" i="17"/>
  <c r="Z19" i="17"/>
  <c r="Y19" i="17"/>
  <c r="W19" i="17"/>
  <c r="X10" i="17"/>
  <c r="V9" i="17"/>
  <c r="AA17" i="17" s="1"/>
  <c r="Y10" i="17"/>
  <c r="W10" i="17"/>
  <c r="Z10" i="17"/>
  <c r="X14" i="17"/>
  <c r="Y14" i="17"/>
  <c r="W14" i="17"/>
  <c r="Z14" i="17"/>
  <c r="X18" i="17"/>
  <c r="Y18" i="17"/>
  <c r="Z18" i="17"/>
  <c r="W18" i="17"/>
  <c r="W16" i="16"/>
  <c r="Y16" i="16"/>
  <c r="AA16" i="16"/>
  <c r="X16" i="16"/>
  <c r="Z16" i="16"/>
  <c r="Y13" i="16"/>
  <c r="W13" i="16"/>
  <c r="V21" i="16"/>
  <c r="AA13" i="16"/>
  <c r="Z13" i="16"/>
  <c r="X13" i="16"/>
  <c r="Y17" i="16"/>
  <c r="W17" i="16"/>
  <c r="AA17" i="16"/>
  <c r="Z17" i="16"/>
  <c r="X17" i="16"/>
  <c r="Y19" i="15"/>
  <c r="W19" i="15"/>
  <c r="AA19" i="15"/>
  <c r="X19" i="15"/>
  <c r="Z19" i="15"/>
  <c r="Y15" i="15"/>
  <c r="W15" i="15"/>
  <c r="AA15" i="15"/>
  <c r="X15" i="15"/>
  <c r="Z15" i="15"/>
  <c r="Y11" i="15"/>
  <c r="W11" i="15"/>
  <c r="AA11" i="15"/>
  <c r="X11" i="15"/>
  <c r="Z11" i="15"/>
  <c r="V18" i="14"/>
  <c r="T18" i="14"/>
  <c r="U18" i="14"/>
  <c r="AA15" i="16"/>
  <c r="Z15" i="16"/>
  <c r="W15" i="16"/>
  <c r="Y15" i="16"/>
  <c r="X15" i="16"/>
  <c r="V15" i="14"/>
  <c r="S23" i="14"/>
  <c r="U15" i="14"/>
  <c r="T15" i="14"/>
  <c r="X76" i="19"/>
  <c r="Y76" i="19"/>
  <c r="X59" i="19"/>
  <c r="Y59" i="19"/>
  <c r="X42" i="19"/>
  <c r="Y42" i="19"/>
  <c r="X25" i="19"/>
  <c r="Y25" i="19"/>
  <c r="X10" i="19"/>
  <c r="W9" i="19"/>
  <c r="Y10" i="19"/>
  <c r="X18" i="19"/>
  <c r="Y18" i="19"/>
  <c r="X27" i="19"/>
  <c r="Y27" i="19"/>
  <c r="W35" i="19"/>
  <c r="X44" i="19"/>
  <c r="Y44" i="19"/>
  <c r="X53" i="19"/>
  <c r="Y53" i="19"/>
  <c r="X61" i="19"/>
  <c r="Y61" i="19"/>
  <c r="X70" i="19"/>
  <c r="Y70" i="19"/>
  <c r="X87" i="19"/>
  <c r="Y87" i="19"/>
  <c r="Y124" i="19"/>
  <c r="X124" i="19"/>
  <c r="X14" i="19"/>
  <c r="Y14" i="19"/>
  <c r="X31" i="19"/>
  <c r="Y31" i="19"/>
  <c r="X40" i="19"/>
  <c r="Y40" i="19"/>
  <c r="X48" i="19"/>
  <c r="Y48" i="19"/>
  <c r="X57" i="19"/>
  <c r="Y57" i="19"/>
  <c r="X66" i="19"/>
  <c r="W65" i="19"/>
  <c r="Y66" i="19"/>
  <c r="X74" i="19"/>
  <c r="Y74" i="19"/>
  <c r="X83" i="19"/>
  <c r="Y83" i="19"/>
  <c r="W91" i="19"/>
  <c r="X104" i="19"/>
  <c r="Y104" i="19"/>
  <c r="X12" i="19"/>
  <c r="Y12" i="19"/>
  <c r="X20" i="19"/>
  <c r="Y20" i="19"/>
  <c r="X29" i="19"/>
  <c r="Y29" i="19"/>
  <c r="X38" i="19"/>
  <c r="W37" i="19"/>
  <c r="Y38" i="19"/>
  <c r="X46" i="19"/>
  <c r="Y46" i="19"/>
  <c r="X55" i="19"/>
  <c r="Y55" i="19"/>
  <c r="W63" i="19"/>
  <c r="X72" i="19"/>
  <c r="Y72" i="19"/>
  <c r="X81" i="19"/>
  <c r="Y81" i="19"/>
  <c r="X89" i="19"/>
  <c r="Y89" i="19"/>
  <c r="X122" i="19"/>
  <c r="Y122" i="19"/>
  <c r="W121" i="19"/>
  <c r="X111" i="19"/>
  <c r="Y111" i="19"/>
  <c r="W119" i="19"/>
  <c r="X94" i="19"/>
  <c r="W93" i="19"/>
  <c r="Y94" i="19"/>
  <c r="X102" i="19"/>
  <c r="Y102" i="19"/>
  <c r="Y103" i="19"/>
  <c r="X103" i="19"/>
  <c r="Y131" i="19"/>
  <c r="X131" i="19"/>
  <c r="Y140" i="19"/>
  <c r="X140" i="19"/>
  <c r="Y98" i="19"/>
  <c r="X98" i="19"/>
  <c r="Y115" i="19"/>
  <c r="X115" i="19"/>
  <c r="Y95" i="19"/>
  <c r="X95" i="19"/>
  <c r="Y112" i="19"/>
  <c r="X112" i="19"/>
  <c r="Y127" i="19"/>
  <c r="X127" i="19"/>
  <c r="Y136" i="19"/>
  <c r="X136" i="19"/>
  <c r="W135" i="19"/>
  <c r="Y144" i="19"/>
  <c r="X144" i="19"/>
  <c r="W161" i="19"/>
  <c r="Y153" i="19"/>
  <c r="X153" i="19"/>
  <c r="X11" i="19"/>
  <c r="Y11" i="19"/>
  <c r="X13" i="19"/>
  <c r="W21" i="19"/>
  <c r="Y13" i="19"/>
  <c r="X15" i="19"/>
  <c r="Y15" i="19"/>
  <c r="X17" i="19"/>
  <c r="Y17" i="19"/>
  <c r="X19" i="19"/>
  <c r="Y19" i="19"/>
  <c r="X24" i="19"/>
  <c r="W23" i="19"/>
  <c r="Y24" i="19"/>
  <c r="X26" i="19"/>
  <c r="Y26" i="19"/>
  <c r="X28" i="19"/>
  <c r="Y28" i="19"/>
  <c r="X30" i="19"/>
  <c r="Y30" i="19"/>
  <c r="X32" i="19"/>
  <c r="Y32" i="19"/>
  <c r="X34" i="19"/>
  <c r="Y34" i="19"/>
  <c r="X39" i="19"/>
  <c r="Y39" i="19"/>
  <c r="X41" i="19"/>
  <c r="W49" i="19"/>
  <c r="Y41" i="19"/>
  <c r="X43" i="19"/>
  <c r="Y43" i="19"/>
  <c r="X45" i="19"/>
  <c r="Y45" i="19"/>
  <c r="X47" i="19"/>
  <c r="Y47" i="19"/>
  <c r="X52" i="19"/>
  <c r="Y52" i="19"/>
  <c r="W51" i="19"/>
  <c r="X54" i="19"/>
  <c r="Y54" i="19"/>
  <c r="X56" i="19"/>
  <c r="Y56" i="19"/>
  <c r="X58" i="19"/>
  <c r="Y58" i="19"/>
  <c r="X60" i="19"/>
  <c r="Y60" i="19"/>
  <c r="X62" i="19"/>
  <c r="Y62" i="19"/>
  <c r="X67" i="19"/>
  <c r="Y67" i="19"/>
  <c r="X69" i="19"/>
  <c r="W77" i="19"/>
  <c r="Y69" i="19"/>
  <c r="X71" i="19"/>
  <c r="Y71" i="19"/>
  <c r="X73" i="19"/>
  <c r="Y73" i="19"/>
  <c r="X75" i="19"/>
  <c r="Y75" i="19"/>
  <c r="X80" i="19"/>
  <c r="Y80" i="19"/>
  <c r="W79" i="19"/>
  <c r="X82" i="19"/>
  <c r="Y82" i="19"/>
  <c r="X84" i="19"/>
  <c r="Y84" i="19"/>
  <c r="X86" i="19"/>
  <c r="Y86" i="19"/>
  <c r="X88" i="19"/>
  <c r="Y88" i="19"/>
  <c r="X90" i="19"/>
  <c r="Y90" i="19"/>
  <c r="X96" i="19"/>
  <c r="Y96" i="19"/>
  <c r="X113" i="19"/>
  <c r="Y113" i="19"/>
  <c r="Y101" i="19"/>
  <c r="X101" i="19"/>
  <c r="Y110" i="19"/>
  <c r="X110" i="19"/>
  <c r="Y118" i="19"/>
  <c r="X118" i="19"/>
  <c r="Y126" i="19"/>
  <c r="X126" i="19"/>
  <c r="Y130" i="19"/>
  <c r="X130" i="19"/>
  <c r="W147" i="19"/>
  <c r="Y139" i="19"/>
  <c r="X139" i="19"/>
  <c r="Y143" i="19"/>
  <c r="X143" i="19"/>
  <c r="Y152" i="19"/>
  <c r="X152" i="19"/>
  <c r="X100" i="19"/>
  <c r="Y100" i="19"/>
  <c r="X109" i="19"/>
  <c r="Y109" i="19"/>
  <c r="X117" i="19"/>
  <c r="Y117" i="19"/>
  <c r="Y97" i="19"/>
  <c r="W105" i="19"/>
  <c r="X97" i="19"/>
  <c r="Y114" i="19"/>
  <c r="X114" i="19"/>
  <c r="Y123" i="19"/>
  <c r="X123" i="19"/>
  <c r="Y128" i="19"/>
  <c r="X128" i="19"/>
  <c r="Y132" i="19"/>
  <c r="X132" i="19"/>
  <c r="Y137" i="19"/>
  <c r="X137" i="19"/>
  <c r="Y141" i="19"/>
  <c r="X141" i="19"/>
  <c r="Y145" i="19"/>
  <c r="X145" i="19"/>
  <c r="Y150" i="19"/>
  <c r="W149" i="19"/>
  <c r="X150" i="19"/>
  <c r="V161" i="19"/>
  <c r="V149" i="19"/>
  <c r="V147" i="19"/>
  <c r="V135" i="19"/>
  <c r="V133" i="19"/>
  <c r="V121" i="19"/>
  <c r="V119" i="19"/>
  <c r="V107" i="19"/>
  <c r="V105" i="19"/>
  <c r="V93" i="19"/>
  <c r="V91" i="19"/>
  <c r="V79" i="19"/>
  <c r="V77" i="19"/>
  <c r="V65" i="19"/>
  <c r="V63" i="19"/>
  <c r="V51" i="19"/>
  <c r="V49" i="19"/>
  <c r="V37" i="19"/>
  <c r="V35" i="19"/>
  <c r="V23" i="19"/>
  <c r="V21" i="19"/>
  <c r="V9" i="19"/>
  <c r="U7" i="19"/>
  <c r="Y99" i="19"/>
  <c r="X99" i="19"/>
  <c r="Y108" i="19"/>
  <c r="W107" i="19"/>
  <c r="X108" i="19"/>
  <c r="Y116" i="19"/>
  <c r="X116" i="19"/>
  <c r="W133" i="19"/>
  <c r="Y125" i="19"/>
  <c r="X125" i="19"/>
  <c r="Y129" i="19"/>
  <c r="X129" i="19"/>
  <c r="Y138" i="19"/>
  <c r="X138" i="19"/>
  <c r="Y142" i="19"/>
  <c r="X142" i="19"/>
  <c r="Y146" i="19"/>
  <c r="X146" i="19"/>
  <c r="Y151" i="19"/>
  <c r="X151" i="19"/>
  <c r="Y154" i="19"/>
  <c r="X154" i="19"/>
  <c r="Y155" i="19"/>
  <c r="X155" i="19"/>
  <c r="X156" i="19"/>
  <c r="Y156" i="19"/>
  <c r="Y157" i="19"/>
  <c r="X157" i="19"/>
  <c r="X158" i="19"/>
  <c r="Y158" i="19"/>
  <c r="Y159" i="19"/>
  <c r="X159" i="19"/>
  <c r="X160" i="19"/>
  <c r="Y160" i="19"/>
  <c r="O127" i="24"/>
  <c r="N127" i="24"/>
  <c r="O124" i="24"/>
  <c r="N124" i="24"/>
  <c r="O119" i="24"/>
  <c r="N119" i="24"/>
  <c r="N125" i="24"/>
  <c r="O125" i="24"/>
  <c r="O122" i="24"/>
  <c r="N122" i="24"/>
  <c r="N130" i="24"/>
  <c r="O130" i="24"/>
  <c r="O121" i="24"/>
  <c r="N121" i="24"/>
  <c r="O129" i="24"/>
  <c r="N129" i="24"/>
  <c r="O126" i="24"/>
  <c r="N126" i="24"/>
  <c r="N123" i="24"/>
  <c r="O123" i="24"/>
  <c r="O120" i="24"/>
  <c r="N120" i="24"/>
  <c r="O128" i="24"/>
  <c r="N128" i="24"/>
  <c r="V8" i="12"/>
  <c r="U8" i="12"/>
  <c r="X8" i="12"/>
  <c r="N6" i="12"/>
  <c r="M6" i="12"/>
  <c r="J6" i="12"/>
  <c r="I6" i="12"/>
  <c r="L6" i="12"/>
  <c r="K6" i="12"/>
  <c r="H53" i="12"/>
  <c r="O79" i="10"/>
  <c r="N79" i="10"/>
  <c r="O280" i="8"/>
  <c r="N280" i="8"/>
  <c r="O258" i="8"/>
  <c r="N258" i="8"/>
  <c r="O236" i="8"/>
  <c r="N236" i="8"/>
  <c r="O214" i="8"/>
  <c r="N214" i="8"/>
  <c r="O192" i="8"/>
  <c r="N192" i="8"/>
  <c r="O170" i="8"/>
  <c r="N170" i="8"/>
  <c r="O148" i="8"/>
  <c r="N148" i="8"/>
  <c r="O126" i="8"/>
  <c r="N126" i="8"/>
  <c r="M39" i="6"/>
  <c r="J39" i="6"/>
  <c r="I39" i="6"/>
  <c r="L39" i="6"/>
  <c r="K39" i="6"/>
  <c r="M31" i="6"/>
  <c r="J31" i="6"/>
  <c r="L31" i="6"/>
  <c r="K31" i="6"/>
  <c r="I31" i="6"/>
  <c r="M23" i="6"/>
  <c r="J23" i="6"/>
  <c r="I23" i="6"/>
  <c r="L23" i="6"/>
  <c r="K23" i="6"/>
  <c r="M12" i="6"/>
  <c r="J12" i="6"/>
  <c r="L12" i="6"/>
  <c r="K12" i="6"/>
  <c r="I12" i="6"/>
  <c r="F195" i="3"/>
  <c r="F191" i="3"/>
  <c r="F187" i="3"/>
  <c r="J12" i="12"/>
  <c r="L12" i="12"/>
  <c r="K12" i="12"/>
  <c r="I12" i="12"/>
  <c r="N12" i="12"/>
  <c r="M12" i="12"/>
  <c r="V9" i="12"/>
  <c r="X9" i="12"/>
  <c r="U9" i="12"/>
  <c r="J7" i="12"/>
  <c r="H54" i="12"/>
  <c r="L7" i="12"/>
  <c r="K7" i="12"/>
  <c r="N7" i="12"/>
  <c r="M7" i="12"/>
  <c r="I7" i="12"/>
  <c r="O85" i="10"/>
  <c r="N85" i="10"/>
  <c r="O77" i="10"/>
  <c r="N77" i="10"/>
  <c r="O20" i="10"/>
  <c r="N20" i="10"/>
  <c r="O12" i="10"/>
  <c r="N12" i="10"/>
  <c r="O278" i="8"/>
  <c r="N278" i="8"/>
  <c r="O256" i="8"/>
  <c r="N256" i="8"/>
  <c r="O234" i="8"/>
  <c r="N234" i="8"/>
  <c r="O212" i="8"/>
  <c r="N212" i="8"/>
  <c r="O190" i="8"/>
  <c r="N190" i="8"/>
  <c r="O168" i="8"/>
  <c r="N168" i="8"/>
  <c r="O146" i="8"/>
  <c r="N146" i="8"/>
  <c r="O124" i="8"/>
  <c r="N124" i="8"/>
  <c r="O64" i="8"/>
  <c r="N64" i="8"/>
  <c r="O56" i="8"/>
  <c r="N56" i="8"/>
  <c r="J45" i="6"/>
  <c r="L45" i="6"/>
  <c r="K45" i="6"/>
  <c r="M45" i="6"/>
  <c r="I45" i="6"/>
  <c r="J37" i="6"/>
  <c r="L37" i="6"/>
  <c r="M37" i="6"/>
  <c r="I37" i="6"/>
  <c r="K37" i="6"/>
  <c r="J29" i="6"/>
  <c r="L29" i="6"/>
  <c r="K29" i="6"/>
  <c r="M29" i="6"/>
  <c r="I29" i="6"/>
  <c r="J21" i="6"/>
  <c r="L21" i="6"/>
  <c r="M21" i="6"/>
  <c r="I21" i="6"/>
  <c r="K21" i="6"/>
  <c r="J10" i="6"/>
  <c r="L10" i="6"/>
  <c r="K10" i="6"/>
  <c r="I10" i="6"/>
  <c r="M10" i="6"/>
  <c r="J46" i="5"/>
  <c r="L46" i="5"/>
  <c r="K46" i="5"/>
  <c r="I46" i="5"/>
  <c r="M46" i="5"/>
  <c r="J38" i="5"/>
  <c r="L38" i="5"/>
  <c r="M38" i="5"/>
  <c r="K38" i="5"/>
  <c r="I38" i="5"/>
  <c r="J30" i="5"/>
  <c r="L30" i="5"/>
  <c r="K30" i="5"/>
  <c r="I30" i="5"/>
  <c r="M30" i="5"/>
  <c r="J22" i="5"/>
  <c r="L22" i="5"/>
  <c r="M22" i="5"/>
  <c r="K22" i="5"/>
  <c r="I22" i="5"/>
  <c r="J11" i="5"/>
  <c r="L11" i="5"/>
  <c r="K11" i="5"/>
  <c r="I11" i="5"/>
  <c r="M11" i="5"/>
  <c r="F194" i="3"/>
  <c r="H193" i="3"/>
  <c r="F190" i="3"/>
  <c r="H189" i="3"/>
  <c r="Y18" i="13"/>
  <c r="W18" i="13"/>
  <c r="AA18" i="13"/>
  <c r="Z18" i="13"/>
  <c r="X18" i="13"/>
  <c r="Y14" i="13"/>
  <c r="W14" i="13"/>
  <c r="AA14" i="13"/>
  <c r="Z14" i="13"/>
  <c r="X14" i="13"/>
  <c r="Y10" i="13"/>
  <c r="W10" i="13"/>
  <c r="AA10" i="13"/>
  <c r="Z10" i="13"/>
  <c r="X10" i="13"/>
  <c r="U56" i="12"/>
  <c r="X56" i="12"/>
  <c r="V56" i="12"/>
  <c r="U52" i="12"/>
  <c r="X52" i="12"/>
  <c r="V52" i="12"/>
  <c r="K50" i="12"/>
  <c r="I50" i="12"/>
  <c r="M50" i="12"/>
  <c r="L50" i="12"/>
  <c r="J50" i="12"/>
  <c r="N50" i="12"/>
  <c r="U48" i="12"/>
  <c r="X48" i="12"/>
  <c r="V48" i="12"/>
  <c r="K46" i="12"/>
  <c r="I46" i="12"/>
  <c r="M46" i="12"/>
  <c r="L46" i="12"/>
  <c r="J46" i="12"/>
  <c r="N46" i="12"/>
  <c r="U44" i="12"/>
  <c r="X44" i="12"/>
  <c r="V44" i="12"/>
  <c r="K42" i="12"/>
  <c r="I42" i="12"/>
  <c r="M42" i="12"/>
  <c r="L42" i="12"/>
  <c r="N42" i="12"/>
  <c r="J42" i="12"/>
  <c r="U40" i="12"/>
  <c r="X40" i="12"/>
  <c r="V40" i="12"/>
  <c r="K38" i="12"/>
  <c r="I38" i="12"/>
  <c r="M38" i="12"/>
  <c r="L38" i="12"/>
  <c r="J38" i="12"/>
  <c r="N38" i="12"/>
  <c r="U36" i="12"/>
  <c r="X36" i="12"/>
  <c r="V36" i="12"/>
  <c r="K34" i="12"/>
  <c r="I34" i="12"/>
  <c r="M34" i="12"/>
  <c r="L34" i="12"/>
  <c r="N34" i="12"/>
  <c r="J34" i="12"/>
  <c r="U32" i="12"/>
  <c r="X32" i="12"/>
  <c r="V32" i="12"/>
  <c r="K30" i="12"/>
  <c r="I30" i="12"/>
  <c r="M30" i="12"/>
  <c r="L30" i="12"/>
  <c r="N30" i="12"/>
  <c r="J30" i="12"/>
  <c r="U28" i="12"/>
  <c r="X28" i="12"/>
  <c r="V28" i="12"/>
  <c r="K26" i="12"/>
  <c r="I26" i="12"/>
  <c r="M26" i="12"/>
  <c r="L26" i="12"/>
  <c r="J26" i="12"/>
  <c r="N26" i="12"/>
  <c r="U24" i="12"/>
  <c r="X24" i="12"/>
  <c r="V24" i="12"/>
  <c r="K22" i="12"/>
  <c r="I22" i="12"/>
  <c r="M22" i="12"/>
  <c r="L22" i="12"/>
  <c r="N22" i="12"/>
  <c r="J22" i="12"/>
  <c r="U20" i="12"/>
  <c r="X20" i="12"/>
  <c r="V20" i="12"/>
  <c r="K18" i="12"/>
  <c r="I18" i="12"/>
  <c r="M18" i="12"/>
  <c r="L18" i="12"/>
  <c r="N18" i="12"/>
  <c r="J18" i="12"/>
  <c r="U16" i="12"/>
  <c r="X16" i="12"/>
  <c r="V16" i="12"/>
  <c r="K13" i="12"/>
  <c r="I13" i="12"/>
  <c r="M13" i="12"/>
  <c r="L13" i="12"/>
  <c r="N13" i="12"/>
  <c r="J13" i="12"/>
  <c r="N80" i="10"/>
  <c r="O80" i="10"/>
  <c r="N15" i="10"/>
  <c r="O15" i="10"/>
  <c r="N281" i="8"/>
  <c r="O281" i="8"/>
  <c r="N273" i="8"/>
  <c r="O273" i="8"/>
  <c r="N259" i="8"/>
  <c r="O259" i="8"/>
  <c r="N251" i="8"/>
  <c r="O251" i="8"/>
  <c r="N237" i="8"/>
  <c r="O237" i="8"/>
  <c r="N229" i="8"/>
  <c r="O229" i="8"/>
  <c r="N215" i="8"/>
  <c r="O215" i="8"/>
  <c r="N207" i="8"/>
  <c r="O207" i="8"/>
  <c r="N193" i="8"/>
  <c r="O193" i="8"/>
  <c r="N185" i="8"/>
  <c r="O185" i="8"/>
  <c r="N171" i="8"/>
  <c r="O171" i="8"/>
  <c r="N163" i="8"/>
  <c r="O163" i="8"/>
  <c r="N149" i="8"/>
  <c r="O149" i="8"/>
  <c r="N141" i="8"/>
  <c r="O141" i="8"/>
  <c r="N127" i="8"/>
  <c r="O127" i="8"/>
  <c r="N119" i="8"/>
  <c r="O119" i="8"/>
  <c r="N59" i="8"/>
  <c r="O59" i="8"/>
  <c r="K48" i="6"/>
  <c r="I48" i="6"/>
  <c r="M48" i="6"/>
  <c r="L48" i="6"/>
  <c r="J48" i="6"/>
  <c r="K40" i="6"/>
  <c r="I40" i="6"/>
  <c r="M40" i="6"/>
  <c r="J40" i="6"/>
  <c r="L40" i="6"/>
  <c r="K32" i="6"/>
  <c r="I32" i="6"/>
  <c r="M32" i="6"/>
  <c r="L32" i="6"/>
  <c r="J32" i="6"/>
  <c r="K24" i="6"/>
  <c r="I24" i="6"/>
  <c r="M24" i="6"/>
  <c r="J24" i="6"/>
  <c r="L24" i="6"/>
  <c r="K49" i="5"/>
  <c r="I49" i="5"/>
  <c r="M49" i="5"/>
  <c r="L49" i="5"/>
  <c r="J49" i="5"/>
  <c r="K41" i="5"/>
  <c r="I41" i="5"/>
  <c r="M41" i="5"/>
  <c r="L41" i="5"/>
  <c r="J41" i="5"/>
  <c r="K33" i="5"/>
  <c r="I33" i="5"/>
  <c r="M33" i="5"/>
  <c r="L33" i="5"/>
  <c r="J33" i="5"/>
  <c r="K25" i="5"/>
  <c r="I25" i="5"/>
  <c r="M25" i="5"/>
  <c r="L25" i="5"/>
  <c r="J25" i="5"/>
  <c r="K17" i="5"/>
  <c r="I17" i="5"/>
  <c r="M17" i="5"/>
  <c r="L17" i="5"/>
  <c r="J17" i="5"/>
  <c r="K14" i="5"/>
  <c r="I14" i="5"/>
  <c r="M14" i="5"/>
  <c r="L14" i="5"/>
  <c r="J14" i="5"/>
  <c r="X12" i="12"/>
  <c r="V12" i="12"/>
  <c r="U12" i="12"/>
  <c r="N9" i="12"/>
  <c r="L9" i="12"/>
  <c r="K9" i="12"/>
  <c r="H56" i="12"/>
  <c r="M9" i="12"/>
  <c r="J9" i="12"/>
  <c r="I9" i="12"/>
  <c r="X7" i="12"/>
  <c r="U7" i="12"/>
  <c r="V7" i="12"/>
  <c r="O81" i="10"/>
  <c r="N81" i="10"/>
  <c r="N16" i="10"/>
  <c r="O16" i="10"/>
  <c r="O282" i="8"/>
  <c r="N282" i="8"/>
  <c r="N274" i="8"/>
  <c r="O274" i="8"/>
  <c r="O260" i="8"/>
  <c r="N260" i="8"/>
  <c r="O252" i="8"/>
  <c r="N252" i="8"/>
  <c r="O238" i="8"/>
  <c r="N238" i="8"/>
  <c r="N230" i="8"/>
  <c r="O230" i="8"/>
  <c r="N216" i="8"/>
  <c r="O216" i="8"/>
  <c r="O208" i="8"/>
  <c r="N208" i="8"/>
  <c r="O194" i="8"/>
  <c r="N194" i="8"/>
  <c r="N186" i="8"/>
  <c r="O186" i="8"/>
  <c r="O172" i="8"/>
  <c r="N172" i="8"/>
  <c r="O164" i="8"/>
  <c r="N164" i="8"/>
  <c r="N150" i="8"/>
  <c r="O150" i="8"/>
  <c r="O142" i="8"/>
  <c r="N142" i="8"/>
  <c r="O128" i="8"/>
  <c r="N128" i="8"/>
  <c r="N120" i="8"/>
  <c r="O120" i="8"/>
  <c r="N60" i="8"/>
  <c r="O60" i="8"/>
  <c r="L49" i="6"/>
  <c r="K49" i="6"/>
  <c r="M49" i="6"/>
  <c r="J49" i="6"/>
  <c r="I49" i="6"/>
  <c r="L41" i="6"/>
  <c r="K41" i="6"/>
  <c r="J41" i="6"/>
  <c r="I41" i="6"/>
  <c r="M41" i="6"/>
  <c r="L33" i="6"/>
  <c r="K33" i="6"/>
  <c r="M33" i="6"/>
  <c r="J33" i="6"/>
  <c r="I33" i="6"/>
  <c r="L25" i="6"/>
  <c r="K25" i="6"/>
  <c r="J25" i="6"/>
  <c r="I25" i="6"/>
  <c r="M25" i="6"/>
  <c r="L17" i="6"/>
  <c r="K17" i="6"/>
  <c r="M17" i="6"/>
  <c r="J17" i="6"/>
  <c r="I17" i="6"/>
  <c r="L14" i="6"/>
  <c r="K14" i="6"/>
  <c r="M14" i="6"/>
  <c r="I14" i="6"/>
  <c r="J14" i="6"/>
  <c r="L50" i="5"/>
  <c r="K50" i="5"/>
  <c r="J50" i="5"/>
  <c r="M50" i="5"/>
  <c r="I50" i="5"/>
  <c r="L42" i="5"/>
  <c r="K42" i="5"/>
  <c r="M42" i="5"/>
  <c r="I42" i="5"/>
  <c r="J42" i="5"/>
  <c r="L34" i="5"/>
  <c r="K34" i="5"/>
  <c r="J34" i="5"/>
  <c r="M34" i="5"/>
  <c r="I34" i="5"/>
  <c r="L26" i="5"/>
  <c r="K26" i="5"/>
  <c r="M26" i="5"/>
  <c r="I26" i="5"/>
  <c r="J26" i="5"/>
  <c r="L18" i="5"/>
  <c r="K18" i="5"/>
  <c r="J18" i="5"/>
  <c r="M18" i="5"/>
  <c r="I18" i="5"/>
  <c r="L15" i="5"/>
  <c r="K15" i="5"/>
  <c r="J15" i="5"/>
  <c r="M15" i="5"/>
  <c r="I15" i="5"/>
  <c r="L7" i="5"/>
  <c r="K7" i="5"/>
  <c r="M7" i="5"/>
  <c r="I7" i="5"/>
  <c r="J7" i="5"/>
  <c r="F196" i="3"/>
  <c r="H195" i="3"/>
  <c r="F192" i="3"/>
  <c r="H191" i="3"/>
  <c r="K191" i="3" s="1"/>
  <c r="F188" i="3"/>
  <c r="H187" i="3"/>
  <c r="L134" i="13"/>
  <c r="K134" i="13"/>
  <c r="J134" i="13"/>
  <c r="M134" i="13"/>
  <c r="I134" i="13"/>
  <c r="L125" i="13"/>
  <c r="J125" i="13"/>
  <c r="I125" i="13"/>
  <c r="M125" i="13"/>
  <c r="K125" i="13"/>
  <c r="M96" i="13"/>
  <c r="K96" i="13"/>
  <c r="J96" i="13"/>
  <c r="L96" i="13"/>
  <c r="I96" i="13"/>
  <c r="H104" i="13"/>
  <c r="I92" i="13"/>
  <c r="K92" i="13"/>
  <c r="J92" i="13"/>
  <c r="M92" i="13"/>
  <c r="L92" i="13"/>
  <c r="L56" i="13"/>
  <c r="J56" i="13"/>
  <c r="I56" i="13"/>
  <c r="M56" i="13"/>
  <c r="K56" i="13"/>
  <c r="M27" i="13"/>
  <c r="K27" i="13"/>
  <c r="J27" i="13"/>
  <c r="L27" i="13"/>
  <c r="I27" i="13"/>
  <c r="I23" i="13"/>
  <c r="K23" i="13"/>
  <c r="J23" i="13"/>
  <c r="M23" i="13"/>
  <c r="L23" i="13"/>
  <c r="N36" i="10"/>
  <c r="O36" i="10"/>
  <c r="N38" i="10"/>
  <c r="O38" i="10"/>
  <c r="N103" i="10"/>
  <c r="O103" i="10"/>
  <c r="O35" i="10"/>
  <c r="N35" i="10"/>
  <c r="O100" i="10"/>
  <c r="N100" i="10"/>
  <c r="O108" i="10"/>
  <c r="N108" i="10"/>
  <c r="N34" i="10"/>
  <c r="O34" i="10"/>
  <c r="N42" i="10"/>
  <c r="O42" i="10"/>
  <c r="N53" i="10"/>
  <c r="O53" i="10"/>
  <c r="N99" i="10"/>
  <c r="O99" i="10"/>
  <c r="N107" i="10"/>
  <c r="O107" i="10"/>
  <c r="O31" i="10"/>
  <c r="N31" i="10"/>
  <c r="O39" i="10"/>
  <c r="N39" i="10"/>
  <c r="O104" i="10"/>
  <c r="N104" i="10"/>
  <c r="O33" i="10"/>
  <c r="N33" i="10"/>
  <c r="O41" i="10"/>
  <c r="N41" i="10"/>
  <c r="O98" i="10"/>
  <c r="N98" i="10"/>
  <c r="O106" i="10"/>
  <c r="N106" i="10"/>
  <c r="L19" i="6"/>
  <c r="J19" i="6"/>
  <c r="I19" i="6"/>
  <c r="M19" i="6"/>
  <c r="K19" i="6"/>
  <c r="W51" i="5"/>
  <c r="V51" i="5"/>
  <c r="S51" i="5"/>
  <c r="U51" i="5"/>
  <c r="T51" i="5"/>
  <c r="W35" i="5"/>
  <c r="V35" i="5"/>
  <c r="S35" i="5"/>
  <c r="U35" i="5"/>
  <c r="T35" i="5"/>
  <c r="W19" i="5"/>
  <c r="V19" i="5"/>
  <c r="S19" i="5"/>
  <c r="U19" i="5"/>
  <c r="T19" i="5"/>
  <c r="W16" i="5"/>
  <c r="V16" i="5"/>
  <c r="S16" i="5"/>
  <c r="U16" i="5"/>
  <c r="T16" i="5"/>
  <c r="E189" i="3"/>
  <c r="E68" i="2"/>
  <c r="L116" i="13"/>
  <c r="J116" i="13"/>
  <c r="I116" i="13"/>
  <c r="M116" i="13"/>
  <c r="K116" i="13"/>
  <c r="M87" i="13"/>
  <c r="K87" i="13"/>
  <c r="J87" i="13"/>
  <c r="I87" i="13"/>
  <c r="L87" i="13"/>
  <c r="I83" i="13"/>
  <c r="K83" i="13"/>
  <c r="J83" i="13"/>
  <c r="L83" i="13"/>
  <c r="M83" i="13"/>
  <c r="L47" i="13"/>
  <c r="J47" i="13"/>
  <c r="I47" i="13"/>
  <c r="M47" i="13"/>
  <c r="K47" i="13"/>
  <c r="O64" i="10"/>
  <c r="N64" i="10"/>
  <c r="O84" i="8"/>
  <c r="N84" i="8"/>
  <c r="S41" i="5"/>
  <c r="U41" i="5"/>
  <c r="T41" i="5"/>
  <c r="W41" i="5"/>
  <c r="V41" i="5"/>
  <c r="S25" i="5"/>
  <c r="U25" i="5"/>
  <c r="T25" i="5"/>
  <c r="W25" i="5"/>
  <c r="V25" i="5"/>
  <c r="V13" i="5"/>
  <c r="U13" i="5"/>
  <c r="T13" i="5"/>
  <c r="W13" i="5"/>
  <c r="S13" i="5"/>
  <c r="V24" i="5"/>
  <c r="U24" i="5"/>
  <c r="W24" i="5"/>
  <c r="S24" i="5"/>
  <c r="T24" i="5"/>
  <c r="V32" i="5"/>
  <c r="U32" i="5"/>
  <c r="T32" i="5"/>
  <c r="W32" i="5"/>
  <c r="S32" i="5"/>
  <c r="V40" i="5"/>
  <c r="U40" i="5"/>
  <c r="W40" i="5"/>
  <c r="S40" i="5"/>
  <c r="T40" i="5"/>
  <c r="V48" i="5"/>
  <c r="U48" i="5"/>
  <c r="T48" i="5"/>
  <c r="W48" i="5"/>
  <c r="S48" i="5"/>
  <c r="U12" i="5"/>
  <c r="S12" i="5"/>
  <c r="W12" i="5"/>
  <c r="V12" i="5"/>
  <c r="T12" i="5"/>
  <c r="U23" i="5"/>
  <c r="S23" i="5"/>
  <c r="W23" i="5"/>
  <c r="V23" i="5"/>
  <c r="T23" i="5"/>
  <c r="U31" i="5"/>
  <c r="S31" i="5"/>
  <c r="W31" i="5"/>
  <c r="V31" i="5"/>
  <c r="T31" i="5"/>
  <c r="U39" i="5"/>
  <c r="S39" i="5"/>
  <c r="W39" i="5"/>
  <c r="V39" i="5"/>
  <c r="T39" i="5"/>
  <c r="U47" i="5"/>
  <c r="S47" i="5"/>
  <c r="W47" i="5"/>
  <c r="V47" i="5"/>
  <c r="T47" i="5"/>
  <c r="T9" i="5"/>
  <c r="V9" i="5"/>
  <c r="U9" i="5"/>
  <c r="S9" i="5"/>
  <c r="W9" i="5"/>
  <c r="T20" i="5"/>
  <c r="V20" i="5"/>
  <c r="W20" i="5"/>
  <c r="U20" i="5"/>
  <c r="S20" i="5"/>
  <c r="T28" i="5"/>
  <c r="V28" i="5"/>
  <c r="U28" i="5"/>
  <c r="S28" i="5"/>
  <c r="W28" i="5"/>
  <c r="T36" i="5"/>
  <c r="V36" i="5"/>
  <c r="W36" i="5"/>
  <c r="U36" i="5"/>
  <c r="S36" i="5"/>
  <c r="T44" i="5"/>
  <c r="V44" i="5"/>
  <c r="U44" i="5"/>
  <c r="S44" i="5"/>
  <c r="W44" i="5"/>
  <c r="T52" i="5"/>
  <c r="V52" i="5"/>
  <c r="W52" i="5"/>
  <c r="U52" i="5"/>
  <c r="S52" i="5"/>
  <c r="W11" i="5"/>
  <c r="T11" i="5"/>
  <c r="U11" i="5"/>
  <c r="S11" i="5"/>
  <c r="V11" i="5"/>
  <c r="W22" i="5"/>
  <c r="T22" i="5"/>
  <c r="S22" i="5"/>
  <c r="V22" i="5"/>
  <c r="U22" i="5"/>
  <c r="W30" i="5"/>
  <c r="T30" i="5"/>
  <c r="U30" i="5"/>
  <c r="S30" i="5"/>
  <c r="V30" i="5"/>
  <c r="W38" i="5"/>
  <c r="T38" i="5"/>
  <c r="S38" i="5"/>
  <c r="V38" i="5"/>
  <c r="U38" i="5"/>
  <c r="W46" i="5"/>
  <c r="T46" i="5"/>
  <c r="U46" i="5"/>
  <c r="S46" i="5"/>
  <c r="V46" i="5"/>
  <c r="E192" i="3"/>
  <c r="E186" i="3"/>
  <c r="E190" i="3"/>
  <c r="E194" i="3"/>
  <c r="J16" i="2"/>
  <c r="L16" i="2"/>
  <c r="M16" i="2"/>
  <c r="K16" i="2"/>
  <c r="J12" i="2"/>
  <c r="L12" i="2"/>
  <c r="N12" i="2"/>
  <c r="M12" i="2"/>
  <c r="K12" i="2"/>
  <c r="J8" i="2"/>
  <c r="L8" i="2"/>
  <c r="N8" i="2"/>
  <c r="M8" i="2"/>
  <c r="K8" i="2"/>
  <c r="L99" i="13"/>
  <c r="J99" i="13"/>
  <c r="I99" i="13"/>
  <c r="M99" i="13"/>
  <c r="K99" i="13"/>
  <c r="M70" i="13"/>
  <c r="K70" i="13"/>
  <c r="J70" i="13"/>
  <c r="L70" i="13"/>
  <c r="I70" i="13"/>
  <c r="I66" i="13"/>
  <c r="K66" i="13"/>
  <c r="J66" i="13"/>
  <c r="M66" i="13"/>
  <c r="L66" i="13"/>
  <c r="L30" i="13"/>
  <c r="J30" i="13"/>
  <c r="I30" i="13"/>
  <c r="M30" i="13"/>
  <c r="K30" i="13"/>
  <c r="O37" i="10"/>
  <c r="N37" i="10"/>
  <c r="I18" i="6"/>
  <c r="K18" i="6"/>
  <c r="M18" i="6"/>
  <c r="L18" i="6"/>
  <c r="J18" i="6"/>
  <c r="W21" i="5"/>
  <c r="U21" i="5"/>
  <c r="T21" i="5"/>
  <c r="V21" i="5"/>
  <c r="S21" i="5"/>
  <c r="H68" i="2"/>
  <c r="G43" i="2"/>
  <c r="L22" i="2"/>
  <c r="K22" i="2"/>
  <c r="N22" i="2"/>
  <c r="J22" i="2"/>
  <c r="M22" i="2"/>
  <c r="L15" i="2"/>
  <c r="K15" i="2"/>
  <c r="N15" i="2"/>
  <c r="M15" i="2"/>
  <c r="I18" i="2"/>
  <c r="J15" i="2"/>
  <c r="L11" i="2"/>
  <c r="K11" i="2"/>
  <c r="N11" i="2"/>
  <c r="M11" i="2"/>
  <c r="J11" i="2"/>
  <c r="L7" i="2"/>
  <c r="K7" i="2"/>
  <c r="N7" i="2"/>
  <c r="J7" i="2"/>
  <c r="M7" i="2"/>
  <c r="M113" i="13"/>
  <c r="K113" i="13"/>
  <c r="J113" i="13"/>
  <c r="I113" i="13"/>
  <c r="L113" i="13"/>
  <c r="I109" i="13"/>
  <c r="K109" i="13"/>
  <c r="J109" i="13"/>
  <c r="M109" i="13"/>
  <c r="L109" i="13"/>
  <c r="L73" i="13"/>
  <c r="J73" i="13"/>
  <c r="I73" i="13"/>
  <c r="M73" i="13"/>
  <c r="K73" i="13"/>
  <c r="M44" i="13"/>
  <c r="K44" i="13"/>
  <c r="J44" i="13"/>
  <c r="L44" i="13"/>
  <c r="I44" i="13"/>
  <c r="I40" i="13"/>
  <c r="K40" i="13"/>
  <c r="J40" i="13"/>
  <c r="M40" i="13"/>
  <c r="H48" i="13"/>
  <c r="L40" i="13"/>
  <c r="L13" i="13"/>
  <c r="J13" i="13"/>
  <c r="I13" i="13"/>
  <c r="M13" i="13"/>
  <c r="K13" i="13"/>
  <c r="M29" i="13"/>
  <c r="L29" i="13"/>
  <c r="I29" i="13"/>
  <c r="K29" i="13"/>
  <c r="J29" i="13"/>
  <c r="M38" i="13"/>
  <c r="L38" i="13"/>
  <c r="I38" i="13"/>
  <c r="J38" i="13"/>
  <c r="K38" i="13"/>
  <c r="M46" i="13"/>
  <c r="L46" i="13"/>
  <c r="I46" i="13"/>
  <c r="J46" i="13"/>
  <c r="K46" i="13"/>
  <c r="M55" i="13"/>
  <c r="L55" i="13"/>
  <c r="I55" i="13"/>
  <c r="K55" i="13"/>
  <c r="J55" i="13"/>
  <c r="M64" i="13"/>
  <c r="L64" i="13"/>
  <c r="I64" i="13"/>
  <c r="K64" i="13"/>
  <c r="J64" i="13"/>
  <c r="M72" i="13"/>
  <c r="L72" i="13"/>
  <c r="I72" i="13"/>
  <c r="K72" i="13"/>
  <c r="J72" i="13"/>
  <c r="M81" i="13"/>
  <c r="L81" i="13"/>
  <c r="I81" i="13"/>
  <c r="K81" i="13"/>
  <c r="J81" i="13"/>
  <c r="M89" i="13"/>
  <c r="L89" i="13"/>
  <c r="I89" i="13"/>
  <c r="J89" i="13"/>
  <c r="K89" i="13"/>
  <c r="M98" i="13"/>
  <c r="L98" i="13"/>
  <c r="I98" i="13"/>
  <c r="K98" i="13"/>
  <c r="J98" i="13"/>
  <c r="M107" i="13"/>
  <c r="L107" i="13"/>
  <c r="I107" i="13"/>
  <c r="J107" i="13"/>
  <c r="K107" i="13"/>
  <c r="M115" i="13"/>
  <c r="L115" i="13"/>
  <c r="I115" i="13"/>
  <c r="K115" i="13"/>
  <c r="J115" i="13"/>
  <c r="M124" i="13"/>
  <c r="L124" i="13"/>
  <c r="I124" i="13"/>
  <c r="H132" i="13"/>
  <c r="K124" i="13"/>
  <c r="J124" i="13"/>
  <c r="M156" i="13"/>
  <c r="K156" i="13"/>
  <c r="J156" i="13"/>
  <c r="L156" i="13"/>
  <c r="I156" i="13"/>
  <c r="L10" i="13"/>
  <c r="K10" i="13"/>
  <c r="J10" i="13"/>
  <c r="M10" i="13"/>
  <c r="I10" i="13"/>
  <c r="L14" i="13"/>
  <c r="K14" i="13"/>
  <c r="I14" i="13"/>
  <c r="M14" i="13"/>
  <c r="J14" i="13"/>
  <c r="L18" i="13"/>
  <c r="K18" i="13"/>
  <c r="M18" i="13"/>
  <c r="J18" i="13"/>
  <c r="I18" i="13"/>
  <c r="L24" i="13"/>
  <c r="K24" i="13"/>
  <c r="J24" i="13"/>
  <c r="I24" i="13"/>
  <c r="M24" i="13"/>
  <c r="L32" i="13"/>
  <c r="K32" i="13"/>
  <c r="M32" i="13"/>
  <c r="I32" i="13"/>
  <c r="J32" i="13"/>
  <c r="L41" i="13"/>
  <c r="K41" i="13"/>
  <c r="M41" i="13"/>
  <c r="J41" i="13"/>
  <c r="I41" i="13"/>
  <c r="L50" i="13"/>
  <c r="K50" i="13"/>
  <c r="J50" i="13"/>
  <c r="I50" i="13"/>
  <c r="M50" i="13"/>
  <c r="L58" i="13"/>
  <c r="K58" i="13"/>
  <c r="I58" i="13"/>
  <c r="M58" i="13"/>
  <c r="J58" i="13"/>
  <c r="L67" i="13"/>
  <c r="K67" i="13"/>
  <c r="J67" i="13"/>
  <c r="M67" i="13"/>
  <c r="I67" i="13"/>
  <c r="L75" i="13"/>
  <c r="K75" i="13"/>
  <c r="I75" i="13"/>
  <c r="M75" i="13"/>
  <c r="J75" i="13"/>
  <c r="L84" i="13"/>
  <c r="K84" i="13"/>
  <c r="M84" i="13"/>
  <c r="J84" i="13"/>
  <c r="I84" i="13"/>
  <c r="L93" i="13"/>
  <c r="K93" i="13"/>
  <c r="M93" i="13"/>
  <c r="J93" i="13"/>
  <c r="I93" i="13"/>
  <c r="L101" i="13"/>
  <c r="K101" i="13"/>
  <c r="M101" i="13"/>
  <c r="J101" i="13"/>
  <c r="I101" i="13"/>
  <c r="L110" i="13"/>
  <c r="K110" i="13"/>
  <c r="H118" i="13"/>
  <c r="M110" i="13"/>
  <c r="I110" i="13"/>
  <c r="J110" i="13"/>
  <c r="L127" i="13"/>
  <c r="K127" i="13"/>
  <c r="I127" i="13"/>
  <c r="M127" i="13"/>
  <c r="J127" i="13"/>
  <c r="M141" i="13"/>
  <c r="L141" i="13"/>
  <c r="I141" i="13"/>
  <c r="K141" i="13"/>
  <c r="J141" i="13"/>
  <c r="K25" i="13"/>
  <c r="I25" i="13"/>
  <c r="M25" i="13"/>
  <c r="L25" i="13"/>
  <c r="J25" i="13"/>
  <c r="K33" i="13"/>
  <c r="I33" i="13"/>
  <c r="M33" i="13"/>
  <c r="L33" i="13"/>
  <c r="J33" i="13"/>
  <c r="K42" i="13"/>
  <c r="I42" i="13"/>
  <c r="M42" i="13"/>
  <c r="L42" i="13"/>
  <c r="J42" i="13"/>
  <c r="K51" i="13"/>
  <c r="I51" i="13"/>
  <c r="M51" i="13"/>
  <c r="L51" i="13"/>
  <c r="J51" i="13"/>
  <c r="K59" i="13"/>
  <c r="I59" i="13"/>
  <c r="M59" i="13"/>
  <c r="L59" i="13"/>
  <c r="J59" i="13"/>
  <c r="K68" i="13"/>
  <c r="I68" i="13"/>
  <c r="H76" i="13"/>
  <c r="M68" i="13"/>
  <c r="L68" i="13"/>
  <c r="J68" i="13"/>
  <c r="K85" i="13"/>
  <c r="I85" i="13"/>
  <c r="M85" i="13"/>
  <c r="L85" i="13"/>
  <c r="J85" i="13"/>
  <c r="K94" i="13"/>
  <c r="I94" i="13"/>
  <c r="M94" i="13"/>
  <c r="L94" i="13"/>
  <c r="J94" i="13"/>
  <c r="K102" i="13"/>
  <c r="I102" i="13"/>
  <c r="M102" i="13"/>
  <c r="L102" i="13"/>
  <c r="J102" i="13"/>
  <c r="K111" i="13"/>
  <c r="I111" i="13"/>
  <c r="M111" i="13"/>
  <c r="L111" i="13"/>
  <c r="J111" i="13"/>
  <c r="K120" i="13"/>
  <c r="I120" i="13"/>
  <c r="M120" i="13"/>
  <c r="L120" i="13"/>
  <c r="J120" i="13"/>
  <c r="K128" i="13"/>
  <c r="I128" i="13"/>
  <c r="M128" i="13"/>
  <c r="L128" i="13"/>
  <c r="J128" i="13"/>
  <c r="I135" i="13"/>
  <c r="L135" i="13"/>
  <c r="J135" i="13"/>
  <c r="M135" i="13"/>
  <c r="K135" i="13"/>
  <c r="J8" i="13"/>
  <c r="L8" i="13"/>
  <c r="K8" i="13"/>
  <c r="M8" i="13"/>
  <c r="I8" i="13"/>
  <c r="J12" i="13"/>
  <c r="H20" i="13"/>
  <c r="L12" i="13"/>
  <c r="K12" i="13"/>
  <c r="I12" i="13"/>
  <c r="M12" i="13"/>
  <c r="J16" i="13"/>
  <c r="L16" i="13"/>
  <c r="K16" i="13"/>
  <c r="M16" i="13"/>
  <c r="I16" i="13"/>
  <c r="J28" i="13"/>
  <c r="L28" i="13"/>
  <c r="K28" i="13"/>
  <c r="I28" i="13"/>
  <c r="M28" i="13"/>
  <c r="J37" i="13"/>
  <c r="L37" i="13"/>
  <c r="K37" i="13"/>
  <c r="M37" i="13"/>
  <c r="I37" i="13"/>
  <c r="J45" i="13"/>
  <c r="L45" i="13"/>
  <c r="K45" i="13"/>
  <c r="M45" i="13"/>
  <c r="I45" i="13"/>
  <c r="J54" i="13"/>
  <c r="H62" i="13"/>
  <c r="L54" i="13"/>
  <c r="K54" i="13"/>
  <c r="I54" i="13"/>
  <c r="M54" i="13"/>
  <c r="J71" i="13"/>
  <c r="L71" i="13"/>
  <c r="K71" i="13"/>
  <c r="I71" i="13"/>
  <c r="M71" i="13"/>
  <c r="J80" i="13"/>
  <c r="L80" i="13"/>
  <c r="K80" i="13"/>
  <c r="I80" i="13"/>
  <c r="M80" i="13"/>
  <c r="J88" i="13"/>
  <c r="L88" i="13"/>
  <c r="K88" i="13"/>
  <c r="M88" i="13"/>
  <c r="I88" i="13"/>
  <c r="J97" i="13"/>
  <c r="L97" i="13"/>
  <c r="K97" i="13"/>
  <c r="M97" i="13"/>
  <c r="I97" i="13"/>
  <c r="J106" i="13"/>
  <c r="L106" i="13"/>
  <c r="K106" i="13"/>
  <c r="M106" i="13"/>
  <c r="I106" i="13"/>
  <c r="J114" i="13"/>
  <c r="L114" i="13"/>
  <c r="K114" i="13"/>
  <c r="M114" i="13"/>
  <c r="I114" i="13"/>
  <c r="J123" i="13"/>
  <c r="L123" i="13"/>
  <c r="K123" i="13"/>
  <c r="I123" i="13"/>
  <c r="M123" i="13"/>
  <c r="J131" i="13"/>
  <c r="L131" i="13"/>
  <c r="K131" i="13"/>
  <c r="M131" i="13"/>
  <c r="I131" i="13"/>
  <c r="J136" i="13"/>
  <c r="L136" i="13"/>
  <c r="K136" i="13"/>
  <c r="I136" i="13"/>
  <c r="M136" i="13"/>
  <c r="M158" i="13"/>
  <c r="L158" i="13"/>
  <c r="I158" i="13"/>
  <c r="K158" i="13"/>
  <c r="J158" i="13"/>
  <c r="M11" i="13"/>
  <c r="J11" i="13"/>
  <c r="I11" i="13"/>
  <c r="K11" i="13"/>
  <c r="L11" i="13"/>
  <c r="M15" i="13"/>
  <c r="J15" i="13"/>
  <c r="I15" i="13"/>
  <c r="K15" i="13"/>
  <c r="L15" i="13"/>
  <c r="M19" i="13"/>
  <c r="J19" i="13"/>
  <c r="I19" i="13"/>
  <c r="L19" i="13"/>
  <c r="K19" i="13"/>
  <c r="H34" i="13"/>
  <c r="M26" i="13"/>
  <c r="J26" i="13"/>
  <c r="I26" i="13"/>
  <c r="K26" i="13"/>
  <c r="L26" i="13"/>
  <c r="M43" i="13"/>
  <c r="J43" i="13"/>
  <c r="I43" i="13"/>
  <c r="L43" i="13"/>
  <c r="K43" i="13"/>
  <c r="M52" i="13"/>
  <c r="J52" i="13"/>
  <c r="I52" i="13"/>
  <c r="K52" i="13"/>
  <c r="L52" i="13"/>
  <c r="M60" i="13"/>
  <c r="J60" i="13"/>
  <c r="I60" i="13"/>
  <c r="L60" i="13"/>
  <c r="K60" i="13"/>
  <c r="M69" i="13"/>
  <c r="J69" i="13"/>
  <c r="I69" i="13"/>
  <c r="K69" i="13"/>
  <c r="L69" i="13"/>
  <c r="M78" i="13"/>
  <c r="J78" i="13"/>
  <c r="I78" i="13"/>
  <c r="L78" i="13"/>
  <c r="K78" i="13"/>
  <c r="M86" i="13"/>
  <c r="J86" i="13"/>
  <c r="I86" i="13"/>
  <c r="L86" i="13"/>
  <c r="K86" i="13"/>
  <c r="M95" i="13"/>
  <c r="J95" i="13"/>
  <c r="I95" i="13"/>
  <c r="L95" i="13"/>
  <c r="K95" i="13"/>
  <c r="M103" i="13"/>
  <c r="J103" i="13"/>
  <c r="I103" i="13"/>
  <c r="L103" i="13"/>
  <c r="K103" i="13"/>
  <c r="M112" i="13"/>
  <c r="J112" i="13"/>
  <c r="I112" i="13"/>
  <c r="L112" i="13"/>
  <c r="K112" i="13"/>
  <c r="M121" i="13"/>
  <c r="J121" i="13"/>
  <c r="I121" i="13"/>
  <c r="K121" i="13"/>
  <c r="L121" i="13"/>
  <c r="M129" i="13"/>
  <c r="J129" i="13"/>
  <c r="I129" i="13"/>
  <c r="L129" i="13"/>
  <c r="K129" i="13"/>
  <c r="K137" i="13"/>
  <c r="J137" i="13"/>
  <c r="I137" i="13"/>
  <c r="M137" i="13"/>
  <c r="L137" i="13"/>
  <c r="M150" i="13"/>
  <c r="L150" i="13"/>
  <c r="I150" i="13"/>
  <c r="K150" i="13"/>
  <c r="J150" i="13"/>
  <c r="K139" i="13"/>
  <c r="M139" i="13"/>
  <c r="I139" i="13"/>
  <c r="J139" i="13"/>
  <c r="L139" i="13"/>
  <c r="L151" i="13"/>
  <c r="J151" i="13"/>
  <c r="I151" i="13"/>
  <c r="K151" i="13"/>
  <c r="M151" i="13"/>
  <c r="I143" i="13"/>
  <c r="K143" i="13"/>
  <c r="M143" i="13"/>
  <c r="J143" i="13"/>
  <c r="L143" i="13"/>
  <c r="L142" i="13"/>
  <c r="J142" i="13"/>
  <c r="I142" i="13"/>
  <c r="K142" i="13"/>
  <c r="M142" i="13"/>
  <c r="L159" i="13"/>
  <c r="J159" i="13"/>
  <c r="I159" i="13"/>
  <c r="K159" i="13"/>
  <c r="M159" i="13"/>
  <c r="H146" i="13"/>
  <c r="K138" i="13"/>
  <c r="M138" i="13"/>
  <c r="I138" i="13"/>
  <c r="L138" i="13"/>
  <c r="J138" i="13"/>
  <c r="I152" i="13"/>
  <c r="K152" i="13"/>
  <c r="H160" i="13"/>
  <c r="M152" i="13"/>
  <c r="J152" i="13"/>
  <c r="L152" i="13"/>
  <c r="L144" i="13"/>
  <c r="K144" i="13"/>
  <c r="M144" i="13"/>
  <c r="J144" i="13"/>
  <c r="I144" i="13"/>
  <c r="L153" i="13"/>
  <c r="K153" i="13"/>
  <c r="M153" i="13"/>
  <c r="J153" i="13"/>
  <c r="I153" i="13"/>
  <c r="K145" i="13"/>
  <c r="I145" i="13"/>
  <c r="M145" i="13"/>
  <c r="J145" i="13"/>
  <c r="L145" i="13"/>
  <c r="K154" i="13"/>
  <c r="I154" i="13"/>
  <c r="M154" i="13"/>
  <c r="J154" i="13"/>
  <c r="L154" i="13"/>
  <c r="L140" i="13"/>
  <c r="I140" i="13"/>
  <c r="K140" i="13"/>
  <c r="M140" i="13"/>
  <c r="J140" i="13"/>
  <c r="J149" i="13"/>
  <c r="L149" i="13"/>
  <c r="I149" i="13"/>
  <c r="K149" i="13"/>
  <c r="M149" i="13"/>
  <c r="J157" i="13"/>
  <c r="L157" i="13"/>
  <c r="I157" i="13"/>
  <c r="M157" i="13"/>
  <c r="K157" i="13"/>
  <c r="M155" i="13"/>
  <c r="J155" i="13"/>
  <c r="L155" i="13"/>
  <c r="I155" i="13"/>
  <c r="K155" i="13"/>
  <c r="N63" i="10"/>
  <c r="O63" i="10"/>
  <c r="N57" i="10"/>
  <c r="O57" i="10"/>
  <c r="O54" i="10"/>
  <c r="N54" i="10"/>
  <c r="N62" i="10"/>
  <c r="O62" i="10"/>
  <c r="N61" i="10"/>
  <c r="O61" i="10"/>
  <c r="O58" i="10"/>
  <c r="N58" i="10"/>
  <c r="O60" i="10"/>
  <c r="N60" i="10"/>
  <c r="N82" i="8"/>
  <c r="O82" i="8"/>
  <c r="O79" i="8"/>
  <c r="N79" i="8"/>
  <c r="N78" i="8"/>
  <c r="O78" i="8"/>
  <c r="N86" i="8"/>
  <c r="O86" i="8"/>
  <c r="O75" i="8"/>
  <c r="N75" i="8"/>
  <c r="O83" i="8"/>
  <c r="N83" i="8"/>
  <c r="O77" i="8"/>
  <c r="N77" i="8"/>
  <c r="O85" i="8"/>
  <c r="N85" i="8"/>
  <c r="M20" i="6"/>
  <c r="L20" i="6"/>
  <c r="I20" i="6"/>
  <c r="J20" i="6"/>
  <c r="K20" i="6"/>
  <c r="V42" i="5"/>
  <c r="T42" i="5"/>
  <c r="S42" i="5"/>
  <c r="W42" i="5"/>
  <c r="U42" i="5"/>
  <c r="V26" i="5"/>
  <c r="T26" i="5"/>
  <c r="S26" i="5"/>
  <c r="U26" i="5"/>
  <c r="W26" i="5"/>
  <c r="V7" i="5"/>
  <c r="T7" i="5"/>
  <c r="S7" i="5"/>
  <c r="W7" i="5"/>
  <c r="U7" i="5"/>
  <c r="E191" i="3"/>
  <c r="M191" i="3" s="1"/>
  <c r="E67" i="2"/>
  <c r="L19" i="2"/>
  <c r="K19" i="2"/>
  <c r="M19" i="2"/>
  <c r="J19" i="2"/>
  <c r="W42" i="6"/>
  <c r="V42" i="6"/>
  <c r="S42" i="6"/>
  <c r="U42" i="6"/>
  <c r="T42" i="6"/>
  <c r="F68" i="2"/>
  <c r="M57" i="2"/>
  <c r="J57" i="2"/>
  <c r="L57" i="2"/>
  <c r="K57" i="2"/>
  <c r="N57" i="2"/>
  <c r="F43" i="2"/>
  <c r="F42" i="2"/>
  <c r="N34" i="2"/>
  <c r="M34" i="2"/>
  <c r="K34" i="2"/>
  <c r="J34" i="2"/>
  <c r="L34" i="2"/>
  <c r="V25" i="6"/>
  <c r="T25" i="6"/>
  <c r="S25" i="6"/>
  <c r="U25" i="6"/>
  <c r="W25" i="6"/>
  <c r="W7" i="6"/>
  <c r="V7" i="6"/>
  <c r="S7" i="6"/>
  <c r="U7" i="6"/>
  <c r="T7" i="6"/>
  <c r="M21" i="5"/>
  <c r="L21" i="5"/>
  <c r="I21" i="5"/>
  <c r="K21" i="5"/>
  <c r="J21" i="5"/>
  <c r="J213" i="3"/>
  <c r="L213" i="3"/>
  <c r="M213" i="3"/>
  <c r="K213" i="3"/>
  <c r="N213" i="3"/>
  <c r="J182" i="3"/>
  <c r="I193" i="3"/>
  <c r="L182" i="3"/>
  <c r="M182" i="3"/>
  <c r="K182" i="3"/>
  <c r="N182" i="3"/>
  <c r="G190" i="3"/>
  <c r="M155" i="3"/>
  <c r="J155" i="3"/>
  <c r="L155" i="3"/>
  <c r="K155" i="3"/>
  <c r="N155" i="3"/>
  <c r="J140" i="3"/>
  <c r="L140" i="3"/>
  <c r="N140" i="3"/>
  <c r="K140" i="3"/>
  <c r="M140" i="3"/>
  <c r="M60" i="2"/>
  <c r="J60" i="2"/>
  <c r="L60" i="2"/>
  <c r="K60" i="2"/>
  <c r="N60" i="2"/>
  <c r="N38" i="2"/>
  <c r="M38" i="2"/>
  <c r="K38" i="2"/>
  <c r="J38" i="2"/>
  <c r="L38" i="2"/>
  <c r="M48" i="2"/>
  <c r="J48" i="2"/>
  <c r="L48" i="2"/>
  <c r="K48" i="2"/>
  <c r="N48" i="2"/>
  <c r="M41" i="2"/>
  <c r="J41" i="2"/>
  <c r="L41" i="2"/>
  <c r="K41" i="2"/>
  <c r="L35" i="2"/>
  <c r="K35" i="2"/>
  <c r="N35" i="2"/>
  <c r="M35" i="2"/>
  <c r="J35" i="2"/>
  <c r="L39" i="2"/>
  <c r="K39" i="2"/>
  <c r="I42" i="2"/>
  <c r="N39" i="2"/>
  <c r="M39" i="2"/>
  <c r="J39" i="2"/>
  <c r="J32" i="2"/>
  <c r="L32" i="2"/>
  <c r="M32" i="2"/>
  <c r="K32" i="2"/>
  <c r="N32" i="2"/>
  <c r="J36" i="2"/>
  <c r="L36" i="2"/>
  <c r="N36" i="2"/>
  <c r="M36" i="2"/>
  <c r="K36" i="2"/>
  <c r="J40" i="2"/>
  <c r="L40" i="2"/>
  <c r="N40" i="2"/>
  <c r="I43" i="2"/>
  <c r="M40" i="2"/>
  <c r="K40" i="2"/>
  <c r="J47" i="2"/>
  <c r="L47" i="2"/>
  <c r="N47" i="2"/>
  <c r="M47" i="2"/>
  <c r="K47" i="2"/>
  <c r="G67" i="2"/>
  <c r="G68" i="2"/>
  <c r="W28" i="6"/>
  <c r="U28" i="6"/>
  <c r="T28" i="6"/>
  <c r="V28" i="6"/>
  <c r="S28" i="6"/>
  <c r="G196" i="3"/>
  <c r="J170" i="3"/>
  <c r="L170" i="3"/>
  <c r="N170" i="3"/>
  <c r="K170" i="3"/>
  <c r="M170" i="3"/>
  <c r="M145" i="3"/>
  <c r="J145" i="3"/>
  <c r="L145" i="3"/>
  <c r="N145" i="3"/>
  <c r="K145" i="3"/>
  <c r="M141" i="3"/>
  <c r="J141" i="3"/>
  <c r="N141" i="3"/>
  <c r="L141" i="3"/>
  <c r="K141" i="3"/>
  <c r="J144" i="3"/>
  <c r="L144" i="3"/>
  <c r="N144" i="3"/>
  <c r="M144" i="3"/>
  <c r="K144" i="3"/>
  <c r="N138" i="3"/>
  <c r="K138" i="3"/>
  <c r="J138" i="3"/>
  <c r="M138" i="3"/>
  <c r="L138" i="3"/>
  <c r="N142" i="3"/>
  <c r="K142" i="3"/>
  <c r="L142" i="3"/>
  <c r="M142" i="3"/>
  <c r="J142" i="3"/>
  <c r="L139" i="3"/>
  <c r="N139" i="3"/>
  <c r="M139" i="3"/>
  <c r="K139" i="3"/>
  <c r="J139" i="3"/>
  <c r="L143" i="3"/>
  <c r="N143" i="3"/>
  <c r="K143" i="3"/>
  <c r="J143" i="3"/>
  <c r="M143" i="3"/>
  <c r="L73" i="2"/>
  <c r="N73" i="2"/>
  <c r="M73" i="2"/>
  <c r="J73" i="2"/>
  <c r="K73" i="2"/>
  <c r="M64" i="2"/>
  <c r="J64" i="2"/>
  <c r="N64" i="2"/>
  <c r="K64" i="2"/>
  <c r="I67" i="2"/>
  <c r="L64" i="2"/>
  <c r="G186" i="3"/>
  <c r="G194" i="3"/>
  <c r="G187" i="3"/>
  <c r="G195" i="3"/>
  <c r="G192" i="3"/>
  <c r="G189" i="3"/>
  <c r="G193" i="3"/>
  <c r="L59" i="2"/>
  <c r="K59" i="2"/>
  <c r="N59" i="2"/>
  <c r="M59" i="2"/>
  <c r="J59" i="2"/>
  <c r="K61" i="2"/>
  <c r="M61" i="2"/>
  <c r="L61" i="2"/>
  <c r="N61" i="2"/>
  <c r="J61" i="2"/>
  <c r="N62" i="2"/>
  <c r="M62" i="2"/>
  <c r="L62" i="2"/>
  <c r="J62" i="2"/>
  <c r="K62" i="2"/>
  <c r="L66" i="2"/>
  <c r="M66" i="2"/>
  <c r="K66" i="2"/>
  <c r="J66" i="2"/>
  <c r="N72" i="2"/>
  <c r="M72" i="2"/>
  <c r="L72" i="2"/>
  <c r="J72" i="2"/>
  <c r="K72" i="2"/>
  <c r="W44" i="6"/>
  <c r="U44" i="6"/>
  <c r="T44" i="6"/>
  <c r="V44" i="6"/>
  <c r="S44" i="6"/>
  <c r="S40" i="6"/>
  <c r="U40" i="6"/>
  <c r="T40" i="6"/>
  <c r="W40" i="6"/>
  <c r="V40" i="6"/>
  <c r="N175" i="3"/>
  <c r="M175" i="3"/>
  <c r="J175" i="3"/>
  <c r="L175" i="3"/>
  <c r="I186" i="3"/>
  <c r="K175" i="3"/>
  <c r="J162" i="3"/>
  <c r="L162" i="3"/>
  <c r="N162" i="3"/>
  <c r="M162" i="3"/>
  <c r="K162" i="3"/>
  <c r="M171" i="3"/>
  <c r="J171" i="3"/>
  <c r="N171" i="3"/>
  <c r="K171" i="3"/>
  <c r="L171" i="3"/>
  <c r="J178" i="3"/>
  <c r="I189" i="3"/>
  <c r="L178" i="3"/>
  <c r="N178" i="3"/>
  <c r="M178" i="3"/>
  <c r="K178" i="3"/>
  <c r="J209" i="3"/>
  <c r="L209" i="3"/>
  <c r="N209" i="3"/>
  <c r="M209" i="3"/>
  <c r="K209" i="3"/>
  <c r="J217" i="3"/>
  <c r="L217" i="3"/>
  <c r="N217" i="3"/>
  <c r="K217" i="3"/>
  <c r="M217" i="3"/>
  <c r="N160" i="3"/>
  <c r="K160" i="3"/>
  <c r="M160" i="3"/>
  <c r="L160" i="3"/>
  <c r="J160" i="3"/>
  <c r="J174" i="3"/>
  <c r="L174" i="3"/>
  <c r="N174" i="3"/>
  <c r="M174" i="3"/>
  <c r="K174" i="3"/>
  <c r="M159" i="3"/>
  <c r="J159" i="3"/>
  <c r="K159" i="3"/>
  <c r="N159" i="3"/>
  <c r="L159" i="3"/>
  <c r="N168" i="3"/>
  <c r="K168" i="3"/>
  <c r="J168" i="3"/>
  <c r="M168" i="3"/>
  <c r="L168" i="3"/>
  <c r="N179" i="3"/>
  <c r="M179" i="3"/>
  <c r="J179" i="3"/>
  <c r="K179" i="3"/>
  <c r="L179" i="3"/>
  <c r="I190" i="3"/>
  <c r="N210" i="3"/>
  <c r="M210" i="3"/>
  <c r="J210" i="3"/>
  <c r="K210" i="3"/>
  <c r="L210" i="3"/>
  <c r="N218" i="3"/>
  <c r="M218" i="3"/>
  <c r="J218" i="3"/>
  <c r="K218" i="3"/>
  <c r="L218" i="3"/>
  <c r="J154" i="3"/>
  <c r="L154" i="3"/>
  <c r="M154" i="3"/>
  <c r="N154" i="3"/>
  <c r="K154" i="3"/>
  <c r="M163" i="3"/>
  <c r="J163" i="3"/>
  <c r="L163" i="3"/>
  <c r="K163" i="3"/>
  <c r="N163" i="3"/>
  <c r="N172" i="3"/>
  <c r="K172" i="3"/>
  <c r="L172" i="3"/>
  <c r="J172" i="3"/>
  <c r="M172" i="3"/>
  <c r="I187" i="3"/>
  <c r="N176" i="3"/>
  <c r="L176" i="3"/>
  <c r="K176" i="3"/>
  <c r="M176" i="3"/>
  <c r="J176" i="3"/>
  <c r="I195" i="3"/>
  <c r="N184" i="3"/>
  <c r="L184" i="3"/>
  <c r="K184" i="3"/>
  <c r="M184" i="3"/>
  <c r="J184" i="3"/>
  <c r="N215" i="3"/>
  <c r="L215" i="3"/>
  <c r="K215" i="3"/>
  <c r="M215" i="3"/>
  <c r="J215" i="3"/>
  <c r="L153" i="3"/>
  <c r="N153" i="3"/>
  <c r="J153" i="3"/>
  <c r="M153" i="3"/>
  <c r="K153" i="3"/>
  <c r="L157" i="3"/>
  <c r="N157" i="3"/>
  <c r="M157" i="3"/>
  <c r="K157" i="3"/>
  <c r="J157" i="3"/>
  <c r="L161" i="3"/>
  <c r="N161" i="3"/>
  <c r="K161" i="3"/>
  <c r="M161" i="3"/>
  <c r="J161" i="3"/>
  <c r="L165" i="3"/>
  <c r="N165" i="3"/>
  <c r="M165" i="3"/>
  <c r="J165" i="3"/>
  <c r="K165" i="3"/>
  <c r="L169" i="3"/>
  <c r="N169" i="3"/>
  <c r="M169" i="3"/>
  <c r="K169" i="3"/>
  <c r="J169" i="3"/>
  <c r="L173" i="3"/>
  <c r="N173" i="3"/>
  <c r="K173" i="3"/>
  <c r="J173" i="3"/>
  <c r="M173" i="3"/>
  <c r="L177" i="3"/>
  <c r="J177" i="3"/>
  <c r="N177" i="3"/>
  <c r="M177" i="3"/>
  <c r="I188" i="3"/>
  <c r="K177" i="3"/>
  <c r="L181" i="3"/>
  <c r="J181" i="3"/>
  <c r="I192" i="3"/>
  <c r="N181" i="3"/>
  <c r="K181" i="3"/>
  <c r="M181" i="3"/>
  <c r="L185" i="3"/>
  <c r="J185" i="3"/>
  <c r="N185" i="3"/>
  <c r="I196" i="3"/>
  <c r="M185" i="3"/>
  <c r="K185" i="3"/>
  <c r="L208" i="3"/>
  <c r="J208" i="3"/>
  <c r="N208" i="3"/>
  <c r="M208" i="3"/>
  <c r="K208" i="3"/>
  <c r="L212" i="3"/>
  <c r="J212" i="3"/>
  <c r="N212" i="3"/>
  <c r="K212" i="3"/>
  <c r="M212" i="3"/>
  <c r="L216" i="3"/>
  <c r="J216" i="3"/>
  <c r="N216" i="3"/>
  <c r="M216" i="3"/>
  <c r="K216" i="3"/>
  <c r="W26" i="6"/>
  <c r="V26" i="6"/>
  <c r="S26" i="6"/>
  <c r="U26" i="6"/>
  <c r="T26" i="6"/>
  <c r="H42" i="2"/>
  <c r="V41" i="6"/>
  <c r="T41" i="6"/>
  <c r="S41" i="6"/>
  <c r="U41" i="6"/>
  <c r="W41" i="6"/>
  <c r="N49" i="2"/>
  <c r="M49" i="2"/>
  <c r="K49" i="2"/>
  <c r="J49" i="2"/>
  <c r="L49" i="2"/>
  <c r="W15" i="6"/>
  <c r="V15" i="6"/>
  <c r="S15" i="6"/>
  <c r="U15" i="6"/>
  <c r="T15" i="6"/>
  <c r="W18" i="6"/>
  <c r="V18" i="6"/>
  <c r="S18" i="6"/>
  <c r="T18" i="6"/>
  <c r="U18" i="6"/>
  <c r="W34" i="6"/>
  <c r="V34" i="6"/>
  <c r="S34" i="6"/>
  <c r="U34" i="6"/>
  <c r="T34" i="6"/>
  <c r="W50" i="6"/>
  <c r="V50" i="6"/>
  <c r="S50" i="6"/>
  <c r="U50" i="6"/>
  <c r="T50" i="6"/>
  <c r="S13" i="6"/>
  <c r="U13" i="6"/>
  <c r="W13" i="6"/>
  <c r="V13" i="6"/>
  <c r="T13" i="6"/>
  <c r="S32" i="6"/>
  <c r="U32" i="6"/>
  <c r="W32" i="6"/>
  <c r="V32" i="6"/>
  <c r="T32" i="6"/>
  <c r="S48" i="6"/>
  <c r="U48" i="6"/>
  <c r="W48" i="6"/>
  <c r="V48" i="6"/>
  <c r="T48" i="6"/>
  <c r="W20" i="6"/>
  <c r="U20" i="6"/>
  <c r="T20" i="6"/>
  <c r="S20" i="6"/>
  <c r="V20" i="6"/>
  <c r="W36" i="6"/>
  <c r="U36" i="6"/>
  <c r="T36" i="6"/>
  <c r="S36" i="6"/>
  <c r="V36" i="6"/>
  <c r="W52" i="6"/>
  <c r="U52" i="6"/>
  <c r="T52" i="6"/>
  <c r="S52" i="6"/>
  <c r="V52" i="6"/>
  <c r="V14" i="6"/>
  <c r="T14" i="6"/>
  <c r="S14" i="6"/>
  <c r="W14" i="6"/>
  <c r="U14" i="6"/>
  <c r="V17" i="6"/>
  <c r="T17" i="6"/>
  <c r="S17" i="6"/>
  <c r="W17" i="6"/>
  <c r="U17" i="6"/>
  <c r="V33" i="6"/>
  <c r="T33" i="6"/>
  <c r="S33" i="6"/>
  <c r="W33" i="6"/>
  <c r="U33" i="6"/>
  <c r="V49" i="6"/>
  <c r="T49" i="6"/>
  <c r="S49" i="6"/>
  <c r="W49" i="6"/>
  <c r="U49" i="6"/>
  <c r="V12" i="6"/>
  <c r="U12" i="6"/>
  <c r="W12" i="6"/>
  <c r="T12" i="6"/>
  <c r="S12" i="6"/>
  <c r="V23" i="6"/>
  <c r="U23" i="6"/>
  <c r="T23" i="6"/>
  <c r="S23" i="6"/>
  <c r="W23" i="6"/>
  <c r="V31" i="6"/>
  <c r="U31" i="6"/>
  <c r="W31" i="6"/>
  <c r="T31" i="6"/>
  <c r="S31" i="6"/>
  <c r="V39" i="6"/>
  <c r="U39" i="6"/>
  <c r="T39" i="6"/>
  <c r="S39" i="6"/>
  <c r="W39" i="6"/>
  <c r="V47" i="6"/>
  <c r="U47" i="6"/>
  <c r="W47" i="6"/>
  <c r="T47" i="6"/>
  <c r="S47" i="6"/>
  <c r="U11" i="6"/>
  <c r="S11" i="6"/>
  <c r="W11" i="6"/>
  <c r="V11" i="6"/>
  <c r="T11" i="6"/>
  <c r="U22" i="6"/>
  <c r="S22" i="6"/>
  <c r="W22" i="6"/>
  <c r="T22" i="6"/>
  <c r="V22" i="6"/>
  <c r="U30" i="6"/>
  <c r="S30" i="6"/>
  <c r="W30" i="6"/>
  <c r="V30" i="6"/>
  <c r="T30" i="6"/>
  <c r="U38" i="6"/>
  <c r="S38" i="6"/>
  <c r="W38" i="6"/>
  <c r="T38" i="6"/>
  <c r="V38" i="6"/>
  <c r="U46" i="6"/>
  <c r="S46" i="6"/>
  <c r="W46" i="6"/>
  <c r="V46" i="6"/>
  <c r="T46" i="6"/>
  <c r="T8" i="6"/>
  <c r="V8" i="6"/>
  <c r="U8" i="6"/>
  <c r="W8" i="6"/>
  <c r="S8" i="6"/>
  <c r="T16" i="6"/>
  <c r="V16" i="6"/>
  <c r="W16" i="6"/>
  <c r="S16" i="6"/>
  <c r="U16" i="6"/>
  <c r="T19" i="6"/>
  <c r="V19" i="6"/>
  <c r="W19" i="6"/>
  <c r="S19" i="6"/>
  <c r="U19" i="6"/>
  <c r="T27" i="6"/>
  <c r="V27" i="6"/>
  <c r="U27" i="6"/>
  <c r="W27" i="6"/>
  <c r="S27" i="6"/>
  <c r="T35" i="6"/>
  <c r="V35" i="6"/>
  <c r="W35" i="6"/>
  <c r="S35" i="6"/>
  <c r="U35" i="6"/>
  <c r="T43" i="6"/>
  <c r="V43" i="6"/>
  <c r="U43" i="6"/>
  <c r="W43" i="6"/>
  <c r="S43" i="6"/>
  <c r="T51" i="6"/>
  <c r="V51" i="6"/>
  <c r="W51" i="6"/>
  <c r="S51" i="6"/>
  <c r="U51" i="6"/>
  <c r="W10" i="6"/>
  <c r="T10" i="6"/>
  <c r="V10" i="6"/>
  <c r="U10" i="6"/>
  <c r="S10" i="6"/>
  <c r="W21" i="6"/>
  <c r="T21" i="6"/>
  <c r="S21" i="6"/>
  <c r="V21" i="6"/>
  <c r="U21" i="6"/>
  <c r="W29" i="6"/>
  <c r="T29" i="6"/>
  <c r="V29" i="6"/>
  <c r="U29" i="6"/>
  <c r="S29" i="6"/>
  <c r="W37" i="6"/>
  <c r="T37" i="6"/>
  <c r="S37" i="6"/>
  <c r="V37" i="6"/>
  <c r="U37" i="6"/>
  <c r="W45" i="6"/>
  <c r="T45" i="6"/>
  <c r="V45" i="6"/>
  <c r="U45" i="6"/>
  <c r="S45" i="6"/>
  <c r="T16" i="43"/>
  <c r="S16" i="43"/>
  <c r="R16" i="43"/>
  <c r="Q16" i="43"/>
  <c r="P16" i="43"/>
  <c r="J16" i="43"/>
  <c r="I16" i="43"/>
  <c r="H16" i="43"/>
  <c r="M146" i="43"/>
  <c r="O146" i="43"/>
  <c r="N146" i="43"/>
  <c r="L146" i="43"/>
  <c r="G146" i="42"/>
  <c r="I146" i="42"/>
  <c r="H146" i="42"/>
  <c r="K146" i="42" s="1"/>
  <c r="L16" i="43"/>
  <c r="N16" i="43"/>
  <c r="M16" i="43"/>
  <c r="O146" i="42"/>
  <c r="N146" i="42"/>
  <c r="M146" i="42"/>
  <c r="L146" i="42"/>
  <c r="P16" i="42"/>
  <c r="R16" i="42"/>
  <c r="S16" i="42"/>
  <c r="Q16" i="42"/>
  <c r="T16" i="42"/>
  <c r="H16" i="42"/>
  <c r="J16" i="42"/>
  <c r="I16" i="42"/>
  <c r="G146" i="41"/>
  <c r="I146" i="41"/>
  <c r="H146" i="41"/>
  <c r="K146" i="41" s="1"/>
  <c r="I146" i="43"/>
  <c r="H146" i="43"/>
  <c r="K146" i="43" s="1"/>
  <c r="G146" i="43"/>
  <c r="N16" i="42"/>
  <c r="M16" i="42"/>
  <c r="L16" i="42"/>
  <c r="M11" i="37"/>
  <c r="L11" i="37"/>
  <c r="K11" i="37"/>
  <c r="P11" i="37"/>
  <c r="O11" i="37"/>
  <c r="R11" i="37"/>
  <c r="S11" i="37"/>
  <c r="Q11" i="37"/>
  <c r="T11" i="37"/>
  <c r="H11" i="37"/>
  <c r="G11" i="37"/>
  <c r="I11" i="37"/>
  <c r="P16" i="41"/>
  <c r="R16" i="41"/>
  <c r="S16" i="41"/>
  <c r="T16" i="41"/>
  <c r="Q16" i="41"/>
  <c r="O129" i="37"/>
  <c r="N129" i="37"/>
  <c r="K129" i="37"/>
  <c r="M129" i="37"/>
  <c r="L129" i="37"/>
  <c r="I129" i="37"/>
  <c r="H129" i="37"/>
  <c r="G129" i="37"/>
  <c r="M76" i="27"/>
  <c r="J76" i="27"/>
  <c r="I76" i="27"/>
  <c r="L76" i="27"/>
  <c r="K76" i="27"/>
  <c r="I90" i="27"/>
  <c r="K90" i="27"/>
  <c r="J90" i="27"/>
  <c r="M90" i="27"/>
  <c r="L90" i="27"/>
  <c r="I76" i="26"/>
  <c r="K76" i="26"/>
  <c r="J76" i="26"/>
  <c r="M76" i="26"/>
  <c r="L76" i="26"/>
  <c r="J104" i="27"/>
  <c r="I104" i="27"/>
  <c r="L104" i="27"/>
  <c r="K104" i="27"/>
  <c r="M104" i="27"/>
  <c r="J90" i="26"/>
  <c r="I90" i="26"/>
  <c r="L90" i="26"/>
  <c r="K90" i="26"/>
  <c r="M90" i="26"/>
  <c r="K20" i="28"/>
  <c r="J20" i="28"/>
  <c r="I20" i="28"/>
  <c r="M20" i="28"/>
  <c r="L20" i="28"/>
  <c r="K118" i="27"/>
  <c r="J118" i="27"/>
  <c r="I118" i="27"/>
  <c r="M118" i="27"/>
  <c r="L118" i="27"/>
  <c r="K104" i="26"/>
  <c r="J104" i="26"/>
  <c r="I104" i="26"/>
  <c r="M104" i="26"/>
  <c r="L104" i="26"/>
  <c r="M160" i="27"/>
  <c r="L160" i="27"/>
  <c r="K160" i="27"/>
  <c r="J160" i="27"/>
  <c r="I160" i="27"/>
  <c r="M48" i="27"/>
  <c r="L48" i="27"/>
  <c r="K48" i="27"/>
  <c r="J48" i="27"/>
  <c r="I48" i="27"/>
  <c r="M146" i="26"/>
  <c r="L146" i="26"/>
  <c r="K146" i="26"/>
  <c r="J146" i="26"/>
  <c r="I146" i="26"/>
  <c r="M62" i="27"/>
  <c r="L62" i="27"/>
  <c r="I62" i="27"/>
  <c r="K62" i="27"/>
  <c r="J62" i="27"/>
  <c r="M160" i="26"/>
  <c r="L160" i="26"/>
  <c r="I160" i="26"/>
  <c r="J160" i="26"/>
  <c r="K160" i="26"/>
  <c r="L20" i="27"/>
  <c r="K20" i="27"/>
  <c r="J20" i="27"/>
  <c r="I20" i="27"/>
  <c r="M20" i="27"/>
  <c r="M34" i="26"/>
  <c r="J34" i="26"/>
  <c r="I34" i="26"/>
  <c r="L34" i="26"/>
  <c r="K34" i="26"/>
  <c r="J34" i="28"/>
  <c r="I34" i="28"/>
  <c r="M34" i="28"/>
  <c r="L34" i="28"/>
  <c r="K34" i="28"/>
  <c r="L132" i="27"/>
  <c r="K132" i="27"/>
  <c r="J132" i="27"/>
  <c r="I132" i="27"/>
  <c r="M132" i="27"/>
  <c r="J62" i="26"/>
  <c r="L62" i="26"/>
  <c r="K62" i="26"/>
  <c r="M62" i="26"/>
  <c r="I62" i="26"/>
  <c r="I48" i="28"/>
  <c r="K48" i="28"/>
  <c r="J48" i="28"/>
  <c r="M48" i="28"/>
  <c r="L48" i="28"/>
  <c r="L90" i="28"/>
  <c r="K90" i="28"/>
  <c r="J90" i="28"/>
  <c r="I90" i="28"/>
  <c r="M90" i="28"/>
  <c r="M146" i="27"/>
  <c r="L146" i="27"/>
  <c r="K146" i="27"/>
  <c r="J146" i="27"/>
  <c r="I146" i="27"/>
  <c r="L118" i="26"/>
  <c r="K118" i="26"/>
  <c r="J118" i="26"/>
  <c r="I118" i="26"/>
  <c r="M118" i="26"/>
  <c r="M20" i="26"/>
  <c r="L20" i="26"/>
  <c r="I20" i="26"/>
  <c r="K20" i="26"/>
  <c r="J20" i="26"/>
  <c r="I48" i="26"/>
  <c r="K48" i="26"/>
  <c r="J48" i="26"/>
  <c r="M48" i="26"/>
  <c r="L48" i="26"/>
  <c r="M132" i="26"/>
  <c r="L132" i="26"/>
  <c r="K132" i="26"/>
  <c r="J132" i="26"/>
  <c r="I132" i="26"/>
  <c r="M34" i="27"/>
  <c r="L34" i="27"/>
  <c r="K34" i="27"/>
  <c r="J34" i="27"/>
  <c r="I34" i="27"/>
  <c r="N133" i="22"/>
  <c r="M133" i="22"/>
  <c r="L133" i="22"/>
  <c r="K133" i="22"/>
  <c r="J133" i="22"/>
  <c r="L105" i="22"/>
  <c r="K105" i="22"/>
  <c r="J105" i="22"/>
  <c r="N105" i="22"/>
  <c r="M105" i="22"/>
  <c r="L77" i="22"/>
  <c r="K77" i="22"/>
  <c r="J77" i="22"/>
  <c r="N77" i="22"/>
  <c r="M77" i="22"/>
  <c r="L49" i="22"/>
  <c r="K49" i="22"/>
  <c r="J49" i="22"/>
  <c r="N49" i="22"/>
  <c r="M49" i="22"/>
  <c r="Z21" i="22"/>
  <c r="Y21" i="22"/>
  <c r="X21" i="22"/>
  <c r="AB21" i="22"/>
  <c r="AA21" i="22"/>
  <c r="N21" i="22"/>
  <c r="M21" i="22"/>
  <c r="L21" i="22"/>
  <c r="K21" i="22"/>
  <c r="J21" i="22"/>
  <c r="J162" i="21"/>
  <c r="I162" i="21"/>
  <c r="H162" i="21"/>
  <c r="J148" i="21"/>
  <c r="H148" i="21"/>
  <c r="I148" i="21"/>
  <c r="J134" i="21"/>
  <c r="I134" i="21"/>
  <c r="H134" i="21"/>
  <c r="J120" i="21"/>
  <c r="I120" i="21"/>
  <c r="H120" i="21"/>
  <c r="J106" i="21"/>
  <c r="I106" i="21"/>
  <c r="H106" i="21"/>
  <c r="J92" i="21"/>
  <c r="H92" i="21"/>
  <c r="I92" i="21"/>
  <c r="J78" i="21"/>
  <c r="I78" i="21"/>
  <c r="H78" i="21"/>
  <c r="J64" i="21"/>
  <c r="H64" i="21"/>
  <c r="I64" i="21"/>
  <c r="J50" i="21"/>
  <c r="I50" i="21"/>
  <c r="H50" i="21"/>
  <c r="J36" i="21"/>
  <c r="I36" i="21"/>
  <c r="H36" i="21"/>
  <c r="T22" i="21"/>
  <c r="S22" i="21"/>
  <c r="R22" i="21"/>
  <c r="J22" i="21"/>
  <c r="I22" i="21"/>
  <c r="H22" i="21"/>
  <c r="N63" i="22"/>
  <c r="M63" i="22"/>
  <c r="J63" i="22"/>
  <c r="L63" i="22"/>
  <c r="K63" i="22"/>
  <c r="AA160" i="18"/>
  <c r="Z160" i="18"/>
  <c r="AB160" i="18"/>
  <c r="S160" i="18"/>
  <c r="T160" i="18"/>
  <c r="R160" i="18"/>
  <c r="AA134" i="18"/>
  <c r="AB134" i="18"/>
  <c r="Z134" i="18"/>
  <c r="S134" i="18"/>
  <c r="T134" i="18"/>
  <c r="R134" i="18"/>
  <c r="J147" i="22"/>
  <c r="N147" i="22"/>
  <c r="M147" i="22"/>
  <c r="L147" i="22"/>
  <c r="K147" i="22"/>
  <c r="AA146" i="18"/>
  <c r="AB146" i="18"/>
  <c r="Z146" i="18"/>
  <c r="S146" i="18"/>
  <c r="R146" i="18"/>
  <c r="T146" i="18"/>
  <c r="AA120" i="18"/>
  <c r="Z120" i="18"/>
  <c r="AB120" i="18"/>
  <c r="S120" i="18"/>
  <c r="R120" i="18"/>
  <c r="T120" i="18"/>
  <c r="N91" i="22"/>
  <c r="M91" i="22"/>
  <c r="J91" i="22"/>
  <c r="K91" i="22"/>
  <c r="L91" i="22"/>
  <c r="K146" i="18"/>
  <c r="I146" i="18"/>
  <c r="J146" i="18"/>
  <c r="N119" i="22"/>
  <c r="M119" i="22"/>
  <c r="J119" i="22"/>
  <c r="L119" i="22"/>
  <c r="K119" i="22"/>
  <c r="AA148" i="18"/>
  <c r="AB148" i="18"/>
  <c r="Z148" i="18"/>
  <c r="S148" i="18"/>
  <c r="R148" i="18"/>
  <c r="T148" i="18"/>
  <c r="I148" i="18"/>
  <c r="K148" i="18"/>
  <c r="J148" i="18"/>
  <c r="K132" i="18"/>
  <c r="J132" i="18"/>
  <c r="I132" i="18"/>
  <c r="J90" i="18"/>
  <c r="K90" i="18"/>
  <c r="I90" i="18"/>
  <c r="J64" i="18"/>
  <c r="I64" i="18"/>
  <c r="K64" i="18"/>
  <c r="J34" i="18"/>
  <c r="K34" i="18"/>
  <c r="I34" i="18"/>
  <c r="J8" i="18"/>
  <c r="I8" i="18"/>
  <c r="K8" i="18"/>
  <c r="S132" i="18"/>
  <c r="R132" i="18"/>
  <c r="T132" i="18"/>
  <c r="K120" i="18"/>
  <c r="I120" i="18"/>
  <c r="J120" i="18"/>
  <c r="J106" i="18"/>
  <c r="I106" i="18"/>
  <c r="K106" i="18"/>
  <c r="J76" i="18"/>
  <c r="I76" i="18"/>
  <c r="K76" i="18"/>
  <c r="J50" i="18"/>
  <c r="I50" i="18"/>
  <c r="K50" i="18"/>
  <c r="J20" i="18"/>
  <c r="I20" i="18"/>
  <c r="K20" i="18"/>
  <c r="AB118" i="18"/>
  <c r="AA118" i="18"/>
  <c r="Z118" i="18"/>
  <c r="T118" i="18"/>
  <c r="R118" i="18"/>
  <c r="S118" i="18"/>
  <c r="AB92" i="18"/>
  <c r="AA92" i="18"/>
  <c r="Z92" i="18"/>
  <c r="T92" i="18"/>
  <c r="S92" i="18"/>
  <c r="R92" i="18"/>
  <c r="AB62" i="18"/>
  <c r="Z62" i="18"/>
  <c r="AA62" i="18"/>
  <c r="T62" i="18"/>
  <c r="R62" i="18"/>
  <c r="S62" i="18"/>
  <c r="AB36" i="18"/>
  <c r="AA36" i="18"/>
  <c r="Z36" i="18"/>
  <c r="T36" i="18"/>
  <c r="S36" i="18"/>
  <c r="R36" i="18"/>
  <c r="K104" i="18"/>
  <c r="J104" i="18"/>
  <c r="I104" i="18"/>
  <c r="J78" i="18"/>
  <c r="K78" i="18"/>
  <c r="I78" i="18"/>
  <c r="K48" i="18"/>
  <c r="I48" i="18"/>
  <c r="J48" i="18"/>
  <c r="J22" i="18"/>
  <c r="K22" i="18"/>
  <c r="I22" i="18"/>
  <c r="T104" i="18"/>
  <c r="S104" i="18"/>
  <c r="R104" i="18"/>
  <c r="R78" i="18"/>
  <c r="T78" i="18"/>
  <c r="S78" i="18"/>
  <c r="AB48" i="18"/>
  <c r="AA48" i="18"/>
  <c r="Z48" i="18"/>
  <c r="Z22" i="18"/>
  <c r="AB22" i="18"/>
  <c r="AA22" i="18"/>
  <c r="M49" i="17"/>
  <c r="J49" i="17"/>
  <c r="K49" i="17"/>
  <c r="L49" i="17"/>
  <c r="I49" i="17"/>
  <c r="K23" i="17"/>
  <c r="I23" i="17"/>
  <c r="M23" i="17"/>
  <c r="J23" i="17"/>
  <c r="L23" i="17"/>
  <c r="M91" i="16"/>
  <c r="J91" i="16"/>
  <c r="I91" i="16"/>
  <c r="K91" i="16"/>
  <c r="L91" i="16"/>
  <c r="K65" i="16"/>
  <c r="I65" i="16"/>
  <c r="M65" i="16"/>
  <c r="L65" i="16"/>
  <c r="J65" i="16"/>
  <c r="M9" i="16"/>
  <c r="K9" i="16"/>
  <c r="J9" i="16"/>
  <c r="L9" i="16"/>
  <c r="I9" i="16"/>
  <c r="I160" i="18"/>
  <c r="K160" i="18"/>
  <c r="J160" i="18"/>
  <c r="K134" i="18"/>
  <c r="I134" i="18"/>
  <c r="J134" i="18"/>
  <c r="AB106" i="18"/>
  <c r="Z106" i="18"/>
  <c r="AA106" i="18"/>
  <c r="R76" i="18"/>
  <c r="T76" i="18"/>
  <c r="S76" i="18"/>
  <c r="T50" i="18"/>
  <c r="R50" i="18"/>
  <c r="S50" i="18"/>
  <c r="Z20" i="18"/>
  <c r="AB20" i="18"/>
  <c r="AA20" i="18"/>
  <c r="J119" i="16"/>
  <c r="L119" i="16"/>
  <c r="K119" i="16"/>
  <c r="M119" i="16"/>
  <c r="I119" i="16"/>
  <c r="M93" i="16"/>
  <c r="K93" i="16"/>
  <c r="J93" i="16"/>
  <c r="I93" i="16"/>
  <c r="L93" i="16"/>
  <c r="N35" i="22"/>
  <c r="M35" i="22"/>
  <c r="J35" i="22"/>
  <c r="K35" i="22"/>
  <c r="L35" i="22"/>
  <c r="J118" i="18"/>
  <c r="I118" i="18"/>
  <c r="K118" i="18"/>
  <c r="K92" i="18"/>
  <c r="I92" i="18"/>
  <c r="J92" i="18"/>
  <c r="I9" i="17"/>
  <c r="K9" i="17"/>
  <c r="L9" i="17"/>
  <c r="J9" i="17"/>
  <c r="M9" i="17"/>
  <c r="K133" i="16"/>
  <c r="I133" i="16"/>
  <c r="M133" i="16"/>
  <c r="L133" i="16"/>
  <c r="J133" i="16"/>
  <c r="L107" i="16"/>
  <c r="K107" i="16"/>
  <c r="J107" i="16"/>
  <c r="I107" i="16"/>
  <c r="M107" i="16"/>
  <c r="N161" i="22"/>
  <c r="M161" i="22"/>
  <c r="L161" i="22"/>
  <c r="J161" i="22"/>
  <c r="K161" i="22"/>
  <c r="T106" i="18"/>
  <c r="R106" i="18"/>
  <c r="S106" i="18"/>
  <c r="Z76" i="18"/>
  <c r="AB76" i="18"/>
  <c r="AA76" i="18"/>
  <c r="AB50" i="18"/>
  <c r="Z50" i="18"/>
  <c r="AA50" i="18"/>
  <c r="R20" i="18"/>
  <c r="T20" i="18"/>
  <c r="S20" i="18"/>
  <c r="I149" i="16"/>
  <c r="K149" i="16"/>
  <c r="M149" i="16"/>
  <c r="J149" i="16"/>
  <c r="L149" i="16"/>
  <c r="L63" i="16"/>
  <c r="K63" i="16"/>
  <c r="M63" i="16"/>
  <c r="I63" i="16"/>
  <c r="J63" i="16"/>
  <c r="I37" i="16"/>
  <c r="K37" i="16"/>
  <c r="J37" i="16"/>
  <c r="M37" i="16"/>
  <c r="L37" i="16"/>
  <c r="L21" i="16"/>
  <c r="K21" i="16"/>
  <c r="J21" i="16"/>
  <c r="I21" i="16"/>
  <c r="M21" i="16"/>
  <c r="P49" i="19"/>
  <c r="R49" i="19"/>
  <c r="H35" i="19"/>
  <c r="J35" i="19"/>
  <c r="P23" i="19"/>
  <c r="R23" i="19"/>
  <c r="H9" i="19"/>
  <c r="J9" i="19"/>
  <c r="R34" i="18"/>
  <c r="T34" i="18"/>
  <c r="S34" i="18"/>
  <c r="R8" i="18"/>
  <c r="T8" i="18"/>
  <c r="S8" i="18"/>
  <c r="L35" i="16"/>
  <c r="J35" i="16"/>
  <c r="I35" i="16"/>
  <c r="M35" i="16"/>
  <c r="K35" i="16"/>
  <c r="M147" i="15"/>
  <c r="J147" i="15"/>
  <c r="L147" i="15"/>
  <c r="K147" i="15"/>
  <c r="I147" i="15"/>
  <c r="M35" i="15"/>
  <c r="J35" i="15"/>
  <c r="K35" i="15"/>
  <c r="L35" i="15"/>
  <c r="I35" i="15"/>
  <c r="J107" i="14"/>
  <c r="I107" i="14"/>
  <c r="K107" i="14"/>
  <c r="P77" i="19"/>
  <c r="R77" i="19"/>
  <c r="J63" i="19"/>
  <c r="P51" i="19"/>
  <c r="R51" i="19"/>
  <c r="H37" i="19"/>
  <c r="J37" i="19"/>
  <c r="M119" i="17"/>
  <c r="J119" i="17"/>
  <c r="K119" i="17"/>
  <c r="I119" i="17"/>
  <c r="L119" i="17"/>
  <c r="M77" i="16"/>
  <c r="L77" i="16"/>
  <c r="I77" i="16"/>
  <c r="K77" i="16"/>
  <c r="J77" i="16"/>
  <c r="J51" i="16"/>
  <c r="L51" i="16"/>
  <c r="K51" i="16"/>
  <c r="M51" i="16"/>
  <c r="I51" i="16"/>
  <c r="J63" i="15"/>
  <c r="L63" i="15"/>
  <c r="M63" i="15"/>
  <c r="I63" i="15"/>
  <c r="K63" i="15"/>
  <c r="J21" i="15"/>
  <c r="L21" i="15"/>
  <c r="I21" i="15"/>
  <c r="M21" i="15"/>
  <c r="K21" i="15"/>
  <c r="J79" i="14"/>
  <c r="K79" i="14"/>
  <c r="I79" i="14"/>
  <c r="AA132" i="18"/>
  <c r="Z132" i="18"/>
  <c r="AB132" i="18"/>
  <c r="T48" i="18"/>
  <c r="S48" i="18"/>
  <c r="R48" i="18"/>
  <c r="R22" i="18"/>
  <c r="S22" i="18"/>
  <c r="T22" i="18"/>
  <c r="J149" i="17"/>
  <c r="M149" i="17"/>
  <c r="I149" i="17"/>
  <c r="K149" i="17"/>
  <c r="L149" i="17"/>
  <c r="M135" i="17"/>
  <c r="I135" i="17"/>
  <c r="K135" i="17"/>
  <c r="L135" i="17"/>
  <c r="J135" i="17"/>
  <c r="M35" i="17"/>
  <c r="L35" i="17"/>
  <c r="I35" i="17"/>
  <c r="J35" i="17"/>
  <c r="K35" i="17"/>
  <c r="I105" i="16"/>
  <c r="K105" i="16"/>
  <c r="J105" i="16"/>
  <c r="M105" i="16"/>
  <c r="L105" i="16"/>
  <c r="L79" i="16"/>
  <c r="J79" i="16"/>
  <c r="I79" i="16"/>
  <c r="M79" i="16"/>
  <c r="K79" i="16"/>
  <c r="K77" i="15"/>
  <c r="I77" i="15"/>
  <c r="M77" i="15"/>
  <c r="J77" i="15"/>
  <c r="L77" i="15"/>
  <c r="K121" i="14"/>
  <c r="I121" i="14"/>
  <c r="J121" i="14"/>
  <c r="H93" i="19"/>
  <c r="J93" i="19"/>
  <c r="P21" i="19"/>
  <c r="R21" i="19"/>
  <c r="R90" i="18"/>
  <c r="S90" i="18"/>
  <c r="T90" i="18"/>
  <c r="R64" i="18"/>
  <c r="T64" i="18"/>
  <c r="S64" i="18"/>
  <c r="Z34" i="18"/>
  <c r="AA34" i="18"/>
  <c r="AB34" i="18"/>
  <c r="Z8" i="18"/>
  <c r="AB8" i="18"/>
  <c r="AA8" i="18"/>
  <c r="M93" i="17"/>
  <c r="J93" i="17"/>
  <c r="K93" i="17"/>
  <c r="I93" i="17"/>
  <c r="L93" i="17"/>
  <c r="L119" i="15"/>
  <c r="K119" i="15"/>
  <c r="M119" i="15"/>
  <c r="J119" i="15"/>
  <c r="I119" i="15"/>
  <c r="K135" i="14"/>
  <c r="J135" i="14"/>
  <c r="I135" i="14"/>
  <c r="K23" i="14"/>
  <c r="J23" i="14"/>
  <c r="I23" i="14"/>
  <c r="H91" i="19"/>
  <c r="J91" i="19"/>
  <c r="H65" i="19"/>
  <c r="J65" i="19"/>
  <c r="Z90" i="18"/>
  <c r="AB90" i="18"/>
  <c r="AA90" i="18"/>
  <c r="M135" i="16"/>
  <c r="J135" i="16"/>
  <c r="L135" i="16"/>
  <c r="I135" i="16"/>
  <c r="K135" i="16"/>
  <c r="AA9" i="16"/>
  <c r="X9" i="16"/>
  <c r="Z9" i="16"/>
  <c r="W9" i="16"/>
  <c r="Y9" i="16"/>
  <c r="M105" i="15"/>
  <c r="K105" i="15"/>
  <c r="J105" i="15"/>
  <c r="L105" i="15"/>
  <c r="I105" i="15"/>
  <c r="J163" i="14"/>
  <c r="I163" i="14"/>
  <c r="K163" i="14"/>
  <c r="Z78" i="18"/>
  <c r="AA78" i="18"/>
  <c r="AB78" i="18"/>
  <c r="L37" i="17"/>
  <c r="J37" i="17"/>
  <c r="I37" i="17"/>
  <c r="K37" i="17"/>
  <c r="M37" i="17"/>
  <c r="I21" i="17"/>
  <c r="K21" i="17"/>
  <c r="L21" i="17"/>
  <c r="J21" i="17"/>
  <c r="M21" i="17"/>
  <c r="M49" i="16"/>
  <c r="K49" i="16"/>
  <c r="J49" i="16"/>
  <c r="L49" i="16"/>
  <c r="I49" i="16"/>
  <c r="I161" i="15"/>
  <c r="K161" i="15"/>
  <c r="M161" i="15"/>
  <c r="L161" i="15"/>
  <c r="J161" i="15"/>
  <c r="I65" i="14"/>
  <c r="K65" i="14"/>
  <c r="J65" i="14"/>
  <c r="K36" i="18"/>
  <c r="J36" i="18"/>
  <c r="I36" i="18"/>
  <c r="M105" i="17"/>
  <c r="K105" i="17"/>
  <c r="J105" i="17"/>
  <c r="L105" i="17"/>
  <c r="I105" i="17"/>
  <c r="M121" i="16"/>
  <c r="L121" i="16"/>
  <c r="I121" i="16"/>
  <c r="K121" i="16"/>
  <c r="J121" i="16"/>
  <c r="I149" i="14"/>
  <c r="K149" i="14"/>
  <c r="J149" i="14"/>
  <c r="AB104" i="18"/>
  <c r="AA104" i="18"/>
  <c r="Z104" i="18"/>
  <c r="I63" i="17"/>
  <c r="K63" i="17"/>
  <c r="L63" i="17"/>
  <c r="J63" i="17"/>
  <c r="M63" i="17"/>
  <c r="M23" i="16"/>
  <c r="J23" i="16"/>
  <c r="I23" i="16"/>
  <c r="K23" i="16"/>
  <c r="L23" i="16"/>
  <c r="I49" i="15"/>
  <c r="K49" i="15"/>
  <c r="L49" i="15"/>
  <c r="M49" i="15"/>
  <c r="J49" i="15"/>
  <c r="J62" i="18"/>
  <c r="I62" i="18"/>
  <c r="K62" i="18"/>
  <c r="M79" i="17"/>
  <c r="L79" i="17"/>
  <c r="I79" i="17"/>
  <c r="J79" i="17"/>
  <c r="K79" i="17"/>
  <c r="L147" i="16"/>
  <c r="J147" i="16"/>
  <c r="I147" i="16"/>
  <c r="M147" i="16"/>
  <c r="K147" i="16"/>
  <c r="L91" i="15"/>
  <c r="J91" i="15"/>
  <c r="I91" i="15"/>
  <c r="K91" i="15"/>
  <c r="M91" i="15"/>
  <c r="I37" i="14"/>
  <c r="K37" i="14"/>
  <c r="J37" i="14"/>
  <c r="Z64" i="18"/>
  <c r="AB64" i="18"/>
  <c r="AA64" i="18"/>
  <c r="M147" i="17"/>
  <c r="I147" i="17"/>
  <c r="J147" i="17"/>
  <c r="K147" i="17"/>
  <c r="L147" i="17"/>
  <c r="M161" i="16"/>
  <c r="K161" i="16"/>
  <c r="J161" i="16"/>
  <c r="I161" i="16"/>
  <c r="L161" i="16"/>
  <c r="K93" i="14"/>
  <c r="J93" i="14"/>
  <c r="I93" i="14"/>
  <c r="M123" i="3"/>
  <c r="J123" i="3"/>
  <c r="K123" i="3"/>
  <c r="L123" i="3"/>
  <c r="M134" i="3"/>
  <c r="J134" i="3"/>
  <c r="K134" i="3"/>
  <c r="L134" i="3"/>
  <c r="L119" i="3"/>
  <c r="M119" i="3"/>
  <c r="J119" i="3"/>
  <c r="K119" i="3"/>
  <c r="K130" i="3"/>
  <c r="L130" i="3"/>
  <c r="J130" i="3"/>
  <c r="M130" i="3"/>
  <c r="M115" i="3"/>
  <c r="J115" i="3"/>
  <c r="K115" i="3"/>
  <c r="L115" i="3"/>
  <c r="M126" i="3"/>
  <c r="J126" i="3"/>
  <c r="L126" i="3"/>
  <c r="K126" i="3"/>
  <c r="H119" i="19"/>
  <c r="J119" i="19"/>
  <c r="AA21" i="15"/>
  <c r="Z21" i="15"/>
  <c r="W21" i="15"/>
  <c r="X21" i="15"/>
  <c r="Y21" i="15"/>
  <c r="L121" i="17"/>
  <c r="M121" i="17"/>
  <c r="K121" i="17"/>
  <c r="I121" i="17"/>
  <c r="J121" i="17"/>
  <c r="M133" i="15"/>
  <c r="L133" i="15"/>
  <c r="I133" i="15"/>
  <c r="K133" i="15"/>
  <c r="J133" i="15"/>
  <c r="AA20" i="13"/>
  <c r="Z20" i="13"/>
  <c r="W20" i="13"/>
  <c r="X20" i="13"/>
  <c r="Y20" i="13"/>
  <c r="P147" i="19"/>
  <c r="R147" i="19"/>
  <c r="M131" i="3"/>
  <c r="J131" i="3"/>
  <c r="L131" i="3"/>
  <c r="K131" i="3"/>
  <c r="K120" i="3"/>
  <c r="M120" i="3"/>
  <c r="L120" i="3"/>
  <c r="J120" i="3"/>
  <c r="J113" i="3"/>
  <c r="L113" i="3"/>
  <c r="K113" i="3"/>
  <c r="M113" i="3"/>
  <c r="L124" i="3"/>
  <c r="K124" i="3"/>
  <c r="J124" i="3"/>
  <c r="M124" i="3"/>
  <c r="P79" i="19"/>
  <c r="R79" i="19"/>
  <c r="K125" i="3"/>
  <c r="M125" i="3"/>
  <c r="J125" i="3"/>
  <c r="L125" i="3"/>
  <c r="K114" i="3"/>
  <c r="L114" i="3"/>
  <c r="J114" i="3"/>
  <c r="M114" i="3"/>
  <c r="K128" i="3"/>
  <c r="M128" i="3"/>
  <c r="L128" i="3"/>
  <c r="J128" i="3"/>
  <c r="K117" i="3"/>
  <c r="J117" i="3"/>
  <c r="M117" i="3"/>
  <c r="L117" i="3"/>
  <c r="P105" i="19"/>
  <c r="R105" i="19"/>
  <c r="J51" i="14"/>
  <c r="I51" i="14"/>
  <c r="K51" i="14"/>
  <c r="J121" i="3"/>
  <c r="L121" i="3"/>
  <c r="M121" i="3"/>
  <c r="K121" i="3"/>
  <c r="L132" i="3"/>
  <c r="K132" i="3"/>
  <c r="M132" i="3"/>
  <c r="J132" i="3"/>
  <c r="L116" i="3"/>
  <c r="J116" i="3"/>
  <c r="M116" i="3"/>
  <c r="K116" i="3"/>
  <c r="L127" i="3"/>
  <c r="J127" i="3"/>
  <c r="M127" i="3"/>
  <c r="K127" i="3"/>
  <c r="K17" i="2"/>
  <c r="L17" i="2"/>
  <c r="J17" i="2"/>
  <c r="M17" i="2"/>
  <c r="J194" i="3"/>
  <c r="L194" i="3"/>
  <c r="M194" i="3"/>
  <c r="K194" i="3"/>
  <c r="M205" i="3"/>
  <c r="L205" i="3"/>
  <c r="J205" i="3"/>
  <c r="K205" i="3"/>
  <c r="J129" i="3"/>
  <c r="L129" i="3"/>
  <c r="M129" i="3"/>
  <c r="K129" i="3"/>
  <c r="M118" i="3"/>
  <c r="J118" i="3"/>
  <c r="L118" i="3"/>
  <c r="K118" i="3"/>
  <c r="M55" i="12"/>
  <c r="K55" i="12"/>
  <c r="J55" i="12"/>
  <c r="N55" i="12"/>
  <c r="L55" i="12"/>
  <c r="I55" i="12"/>
  <c r="L90" i="13"/>
  <c r="J90" i="13"/>
  <c r="I90" i="13"/>
  <c r="M90" i="13"/>
  <c r="K90" i="13"/>
  <c r="K133" i="3"/>
  <c r="J133" i="3"/>
  <c r="M133" i="3"/>
  <c r="L133" i="3"/>
  <c r="K122" i="3"/>
  <c r="L122" i="3"/>
  <c r="M122" i="3"/>
  <c r="J122" i="3"/>
  <c r="J202" i="3"/>
  <c r="L202" i="3"/>
  <c r="M202" i="3"/>
  <c r="K202" i="3"/>
  <c r="M69" i="2"/>
  <c r="J69" i="2"/>
  <c r="L69" i="2"/>
  <c r="K69" i="2"/>
  <c r="K71" i="2"/>
  <c r="M71" i="2"/>
  <c r="L71" i="2"/>
  <c r="N71" i="2"/>
  <c r="J71" i="2"/>
  <c r="L68" i="2"/>
  <c r="K68" i="2"/>
  <c r="J68" i="2"/>
  <c r="N68" i="2"/>
  <c r="M68" i="2"/>
  <c r="AA18" i="17" l="1"/>
  <c r="AA11" i="17"/>
  <c r="R143" i="19"/>
  <c r="R110" i="19"/>
  <c r="R155" i="19"/>
  <c r="R131" i="19"/>
  <c r="R109" i="19"/>
  <c r="R112" i="19"/>
  <c r="R12" i="19"/>
  <c r="R38" i="19"/>
  <c r="R83" i="19"/>
  <c r="L191" i="3"/>
  <c r="AA15" i="17"/>
  <c r="R115" i="19"/>
  <c r="R157" i="19"/>
  <c r="R127" i="19"/>
  <c r="R138" i="19"/>
  <c r="R96" i="19"/>
  <c r="R27" i="19"/>
  <c r="R53" i="19"/>
  <c r="R76" i="19"/>
  <c r="R89" i="19"/>
  <c r="J191" i="3"/>
  <c r="AA10" i="17"/>
  <c r="R152" i="19"/>
  <c r="R156" i="19"/>
  <c r="R141" i="19"/>
  <c r="R136" i="19"/>
  <c r="R103" i="19"/>
  <c r="R14" i="19"/>
  <c r="R40" i="19"/>
  <c r="R97" i="19"/>
  <c r="R41" i="19"/>
  <c r="R67" i="19"/>
  <c r="R101" i="19"/>
  <c r="R17" i="19"/>
  <c r="R84" i="19"/>
  <c r="R88" i="19"/>
  <c r="R47" i="19"/>
  <c r="R90" i="19"/>
  <c r="R52" i="19"/>
  <c r="R62" i="19"/>
  <c r="R28" i="19"/>
  <c r="R19" i="19"/>
  <c r="R71" i="19"/>
  <c r="R43" i="19"/>
  <c r="R139" i="19"/>
  <c r="R13" i="19"/>
  <c r="R30" i="19"/>
  <c r="R82" i="19"/>
  <c r="R58" i="19"/>
  <c r="R69" i="19"/>
  <c r="R118" i="19"/>
  <c r="R45" i="19"/>
  <c r="R86" i="19"/>
  <c r="R80" i="19"/>
  <c r="R73" i="19"/>
  <c r="R34" i="19"/>
  <c r="R75" i="19"/>
  <c r="R99" i="19"/>
  <c r="R56" i="19"/>
  <c r="R116" i="19"/>
  <c r="R32" i="19"/>
  <c r="R39" i="19"/>
  <c r="R26" i="19"/>
  <c r="R24" i="19"/>
  <c r="R123" i="19"/>
  <c r="R11" i="19"/>
  <c r="R54" i="19"/>
  <c r="R60" i="19"/>
  <c r="R15" i="19"/>
  <c r="R114" i="19"/>
  <c r="R20" i="19"/>
  <c r="R33" i="19"/>
  <c r="R46" i="19"/>
  <c r="R59" i="19"/>
  <c r="R72" i="19"/>
  <c r="R85" i="19"/>
  <c r="AA13" i="17"/>
  <c r="AA14" i="17"/>
  <c r="R126" i="19"/>
  <c r="R128" i="19"/>
  <c r="R144" i="19"/>
  <c r="R129" i="19"/>
  <c r="R10" i="19"/>
  <c r="R55" i="19"/>
  <c r="R81" i="19"/>
  <c r="R108" i="19"/>
  <c r="AA12" i="17"/>
  <c r="AA16" i="17"/>
  <c r="AA20" i="17"/>
  <c r="AA19" i="17"/>
  <c r="R117" i="19"/>
  <c r="R95" i="19"/>
  <c r="R16" i="19"/>
  <c r="R29" i="19"/>
  <c r="R42" i="19"/>
  <c r="R68" i="19"/>
  <c r="M207" i="3"/>
  <c r="K207" i="3"/>
  <c r="J207" i="3"/>
  <c r="L207" i="3"/>
  <c r="M196" i="3"/>
  <c r="J196" i="3"/>
  <c r="K196" i="3"/>
  <c r="L196" i="3"/>
  <c r="L192" i="3"/>
  <c r="J192" i="3"/>
  <c r="M192" i="3"/>
  <c r="K192" i="3"/>
  <c r="K203" i="3"/>
  <c r="L203" i="3"/>
  <c r="J203" i="3"/>
  <c r="M203" i="3"/>
  <c r="M188" i="3"/>
  <c r="J188" i="3"/>
  <c r="L188" i="3"/>
  <c r="K188" i="3"/>
  <c r="M199" i="3"/>
  <c r="K199" i="3"/>
  <c r="J199" i="3"/>
  <c r="L199" i="3"/>
  <c r="L206" i="3"/>
  <c r="K206" i="3"/>
  <c r="J206" i="3"/>
  <c r="M206" i="3"/>
  <c r="K195" i="3"/>
  <c r="M195" i="3"/>
  <c r="L195" i="3"/>
  <c r="J195" i="3"/>
  <c r="L198" i="3"/>
  <c r="K198" i="3"/>
  <c r="M198" i="3"/>
  <c r="J198" i="3"/>
  <c r="K187" i="3"/>
  <c r="L187" i="3"/>
  <c r="J187" i="3"/>
  <c r="M187" i="3"/>
  <c r="L190" i="3"/>
  <c r="K190" i="3"/>
  <c r="J190" i="3"/>
  <c r="M190" i="3"/>
  <c r="K201" i="3"/>
  <c r="M201" i="3"/>
  <c r="L201" i="3"/>
  <c r="J201" i="3"/>
  <c r="M189" i="3"/>
  <c r="L189" i="3"/>
  <c r="J189" i="3"/>
  <c r="K189" i="3"/>
  <c r="L200" i="3"/>
  <c r="J200" i="3"/>
  <c r="K200" i="3"/>
  <c r="M200" i="3"/>
  <c r="J186" i="3"/>
  <c r="L186" i="3"/>
  <c r="M186" i="3"/>
  <c r="K186" i="3"/>
  <c r="M197" i="3"/>
  <c r="L197" i="3"/>
  <c r="K197" i="3"/>
  <c r="J197" i="3"/>
  <c r="M67" i="2"/>
  <c r="J67" i="2"/>
  <c r="L67" i="2"/>
  <c r="K67" i="2"/>
  <c r="L70" i="2"/>
  <c r="K70" i="2"/>
  <c r="J70" i="2"/>
  <c r="M70" i="2"/>
  <c r="K46" i="2"/>
  <c r="J46" i="2"/>
  <c r="M46" i="2"/>
  <c r="L46" i="2"/>
  <c r="M43" i="2"/>
  <c r="K43" i="2"/>
  <c r="J43" i="2"/>
  <c r="L43" i="2"/>
  <c r="L42" i="2"/>
  <c r="K42" i="2"/>
  <c r="M42" i="2"/>
  <c r="J42" i="2"/>
  <c r="L45" i="2"/>
  <c r="K45" i="2"/>
  <c r="J45" i="2"/>
  <c r="M45" i="2"/>
  <c r="M44" i="2"/>
  <c r="L44" i="2"/>
  <c r="J44" i="2"/>
  <c r="K44" i="2"/>
  <c r="M204" i="3"/>
  <c r="J204" i="3"/>
  <c r="L204" i="3"/>
  <c r="K204" i="3"/>
  <c r="K193" i="3"/>
  <c r="M193" i="3"/>
  <c r="J193" i="3"/>
  <c r="L193" i="3"/>
  <c r="I160" i="13"/>
  <c r="K160" i="13"/>
  <c r="M160" i="13"/>
  <c r="L160" i="13"/>
  <c r="J160" i="13"/>
  <c r="M146" i="13"/>
  <c r="J146" i="13"/>
  <c r="L146" i="13"/>
  <c r="I146" i="13"/>
  <c r="K146" i="13"/>
  <c r="M34" i="13"/>
  <c r="J34" i="13"/>
  <c r="I34" i="13"/>
  <c r="L34" i="13"/>
  <c r="K34" i="13"/>
  <c r="J62" i="13"/>
  <c r="L62" i="13"/>
  <c r="K62" i="13"/>
  <c r="M62" i="13"/>
  <c r="I62" i="13"/>
  <c r="J20" i="13"/>
  <c r="L20" i="13"/>
  <c r="K20" i="13"/>
  <c r="M20" i="13"/>
  <c r="I20" i="13"/>
  <c r="K76" i="13"/>
  <c r="I76" i="13"/>
  <c r="M76" i="13"/>
  <c r="L76" i="13"/>
  <c r="J76" i="13"/>
  <c r="L118" i="13"/>
  <c r="K118" i="13"/>
  <c r="J118" i="13"/>
  <c r="I118" i="13"/>
  <c r="M118" i="13"/>
  <c r="M132" i="13"/>
  <c r="L132" i="13"/>
  <c r="I132" i="13"/>
  <c r="K132" i="13"/>
  <c r="J132" i="13"/>
  <c r="I48" i="13"/>
  <c r="K48" i="13"/>
  <c r="J48" i="13"/>
  <c r="M48" i="13"/>
  <c r="L48" i="13"/>
  <c r="M18" i="2"/>
  <c r="J18" i="2"/>
  <c r="L18" i="2"/>
  <c r="K18" i="2"/>
  <c r="M104" i="13"/>
  <c r="K104" i="13"/>
  <c r="J104" i="13"/>
  <c r="I104" i="13"/>
  <c r="L104" i="13"/>
  <c r="M56" i="12"/>
  <c r="L56" i="12"/>
  <c r="I56" i="12"/>
  <c r="K56" i="12"/>
  <c r="N56" i="12"/>
  <c r="J56" i="12"/>
  <c r="K54" i="12"/>
  <c r="I54" i="12"/>
  <c r="M54" i="12"/>
  <c r="L54" i="12"/>
  <c r="N54" i="12"/>
  <c r="J54" i="12"/>
  <c r="I53" i="12"/>
  <c r="N53" i="12"/>
  <c r="K53" i="12"/>
  <c r="J53" i="12"/>
  <c r="M53" i="12"/>
  <c r="H57" i="12"/>
  <c r="L53" i="12"/>
  <c r="X133" i="19"/>
  <c r="X107" i="19"/>
  <c r="T7" i="19"/>
  <c r="Z7" i="19"/>
  <c r="X149" i="19"/>
  <c r="X105" i="19"/>
  <c r="X147" i="19"/>
  <c r="X79" i="19"/>
  <c r="X77" i="19"/>
  <c r="X51" i="19"/>
  <c r="X49" i="19"/>
  <c r="X23" i="19"/>
  <c r="X21" i="19"/>
  <c r="X161" i="19"/>
  <c r="X135" i="19"/>
  <c r="X93" i="19"/>
  <c r="X119" i="19"/>
  <c r="X121" i="19"/>
  <c r="X63" i="19"/>
  <c r="X37" i="19"/>
  <c r="X91" i="19"/>
  <c r="X65" i="19"/>
  <c r="X35" i="19"/>
  <c r="X9" i="19"/>
  <c r="V23" i="14"/>
  <c r="U23" i="14"/>
  <c r="T23" i="14"/>
  <c r="Y21" i="16"/>
  <c r="W21" i="16"/>
  <c r="AA21" i="16"/>
  <c r="Z21" i="16"/>
  <c r="X21" i="16"/>
  <c r="Z9" i="17"/>
  <c r="Y9" i="17"/>
  <c r="AA9" i="17"/>
  <c r="W9" i="17"/>
  <c r="X9" i="17"/>
  <c r="Z21" i="17"/>
  <c r="Y21" i="17"/>
  <c r="W21" i="17"/>
  <c r="AA21" i="17"/>
  <c r="X21" i="17"/>
  <c r="M161" i="17"/>
  <c r="J161" i="17"/>
  <c r="K161" i="17"/>
  <c r="I161" i="17"/>
  <c r="L161" i="17"/>
  <c r="J161" i="19"/>
  <c r="H161" i="19"/>
  <c r="J135" i="19"/>
  <c r="H135" i="19"/>
  <c r="H105" i="19"/>
  <c r="J105" i="19"/>
  <c r="E161" i="19"/>
  <c r="E149" i="19"/>
  <c r="E147" i="19"/>
  <c r="E135" i="19"/>
  <c r="E119" i="19"/>
  <c r="D7" i="19"/>
  <c r="E121" i="19"/>
  <c r="E77" i="19"/>
  <c r="E51" i="19"/>
  <c r="E21" i="19"/>
  <c r="E91" i="19"/>
  <c r="E65" i="19"/>
  <c r="E35" i="19"/>
  <c r="E9" i="19"/>
  <c r="E105" i="19"/>
  <c r="E93" i="19"/>
  <c r="E63" i="19"/>
  <c r="E37" i="19"/>
  <c r="E133" i="19"/>
  <c r="E107" i="19"/>
  <c r="E49" i="19"/>
  <c r="E23" i="19"/>
  <c r="E79" i="19"/>
  <c r="H147" i="19"/>
  <c r="J147" i="19"/>
  <c r="J149" i="19"/>
  <c r="H149" i="19"/>
  <c r="H133" i="19"/>
  <c r="J133" i="19"/>
  <c r="J107" i="19"/>
  <c r="H107" i="19"/>
  <c r="H79" i="19"/>
  <c r="J79" i="19"/>
  <c r="H77" i="19"/>
  <c r="J77" i="19"/>
  <c r="H51" i="19"/>
  <c r="J51" i="19"/>
  <c r="H49" i="19"/>
  <c r="J49" i="19"/>
  <c r="H23" i="19"/>
  <c r="J23" i="19"/>
  <c r="H21" i="19"/>
  <c r="J21" i="19"/>
  <c r="H121" i="19"/>
  <c r="J121" i="19"/>
  <c r="L65" i="17"/>
  <c r="K65" i="17"/>
  <c r="M65" i="17"/>
  <c r="I65" i="17"/>
  <c r="J65" i="17"/>
  <c r="K91" i="17"/>
  <c r="I91" i="17"/>
  <c r="M91" i="17"/>
  <c r="J91" i="17"/>
  <c r="L91" i="17"/>
  <c r="M51" i="17"/>
  <c r="K51" i="17"/>
  <c r="J51" i="17"/>
  <c r="L51" i="17"/>
  <c r="I51" i="17"/>
  <c r="J77" i="17"/>
  <c r="L77" i="17"/>
  <c r="I77" i="17"/>
  <c r="M77" i="17"/>
  <c r="K77" i="17"/>
  <c r="K133" i="17"/>
  <c r="I133" i="17"/>
  <c r="M133" i="17"/>
  <c r="L133" i="17"/>
  <c r="J133" i="17"/>
  <c r="K107" i="17"/>
  <c r="L107" i="17"/>
  <c r="I107" i="17"/>
  <c r="M107" i="17"/>
  <c r="J107" i="17"/>
  <c r="R149" i="19"/>
  <c r="P149" i="19"/>
  <c r="R119" i="19"/>
  <c r="P119" i="19"/>
  <c r="P93" i="19"/>
  <c r="R93" i="19"/>
  <c r="M161" i="19"/>
  <c r="M149" i="19"/>
  <c r="M147" i="19"/>
  <c r="M135" i="19"/>
  <c r="M133" i="19"/>
  <c r="M107" i="19"/>
  <c r="M105" i="19"/>
  <c r="L7" i="19"/>
  <c r="M121" i="19"/>
  <c r="M119" i="19"/>
  <c r="M91" i="19"/>
  <c r="M65" i="19"/>
  <c r="M35" i="19"/>
  <c r="M9" i="19"/>
  <c r="M79" i="19"/>
  <c r="M49" i="19"/>
  <c r="M23" i="19"/>
  <c r="M77" i="19"/>
  <c r="M51" i="19"/>
  <c r="M21" i="19"/>
  <c r="M63" i="19"/>
  <c r="M37" i="19"/>
  <c r="M93" i="19"/>
  <c r="R161" i="19"/>
  <c r="P161" i="19"/>
  <c r="P135" i="19"/>
  <c r="R135" i="19"/>
  <c r="R121" i="19"/>
  <c r="P121" i="19"/>
  <c r="P9" i="19"/>
  <c r="R9" i="19"/>
  <c r="P35" i="19"/>
  <c r="R35" i="19"/>
  <c r="P37" i="19"/>
  <c r="R37" i="19"/>
  <c r="P63" i="19"/>
  <c r="R63" i="19"/>
  <c r="P65" i="19"/>
  <c r="R65" i="19"/>
  <c r="P91" i="19"/>
  <c r="R91" i="19"/>
  <c r="P107" i="19"/>
  <c r="R107" i="19"/>
  <c r="R133" i="19"/>
  <c r="P133" i="19"/>
  <c r="K132" i="28"/>
  <c r="M132" i="28"/>
  <c r="L132" i="28"/>
  <c r="J132" i="28"/>
  <c r="I132" i="28"/>
  <c r="I146" i="28"/>
  <c r="L146" i="28"/>
  <c r="M146" i="28"/>
  <c r="K146" i="28"/>
  <c r="J146" i="28"/>
  <c r="J160" i="28"/>
  <c r="I160" i="28"/>
  <c r="M160" i="28"/>
  <c r="L160" i="28"/>
  <c r="K160" i="28"/>
  <c r="J62" i="28"/>
  <c r="I62" i="28"/>
  <c r="L62" i="28"/>
  <c r="K62" i="28"/>
  <c r="M62" i="28"/>
  <c r="K76" i="28"/>
  <c r="J76" i="28"/>
  <c r="I76" i="28"/>
  <c r="M76" i="28"/>
  <c r="L76" i="28"/>
  <c r="M118" i="28"/>
  <c r="J118" i="28"/>
  <c r="L118" i="28"/>
  <c r="K118" i="28"/>
  <c r="I118" i="28"/>
  <c r="M104" i="28"/>
  <c r="L104" i="28"/>
  <c r="K104" i="28"/>
  <c r="J104" i="28"/>
  <c r="I104" i="28"/>
  <c r="N16" i="41"/>
  <c r="M16" i="41"/>
  <c r="L16" i="41"/>
  <c r="O146" i="41"/>
  <c r="N146" i="41"/>
  <c r="M146" i="41"/>
  <c r="L146" i="41"/>
  <c r="H16" i="41"/>
  <c r="J16" i="41"/>
  <c r="I16" i="41"/>
  <c r="L121" i="19" l="1"/>
  <c r="L119" i="19"/>
  <c r="L93" i="19"/>
  <c r="L91" i="19"/>
  <c r="L79" i="19"/>
  <c r="L77" i="19"/>
  <c r="L65" i="19"/>
  <c r="L63" i="19"/>
  <c r="L51" i="19"/>
  <c r="L49" i="19"/>
  <c r="L37" i="19"/>
  <c r="L35" i="19"/>
  <c r="L23" i="19"/>
  <c r="L21" i="19"/>
  <c r="L9" i="19"/>
  <c r="L161" i="19"/>
  <c r="L135" i="19"/>
  <c r="L105" i="19"/>
  <c r="K7" i="19"/>
  <c r="L147" i="19"/>
  <c r="L107" i="19"/>
  <c r="L133" i="19"/>
  <c r="L149" i="19"/>
  <c r="D133" i="19"/>
  <c r="D107" i="19"/>
  <c r="D105" i="19"/>
  <c r="D93" i="19"/>
  <c r="D91" i="19"/>
  <c r="D79" i="19"/>
  <c r="D77" i="19"/>
  <c r="D65" i="19"/>
  <c r="D63" i="19"/>
  <c r="D51" i="19"/>
  <c r="D49" i="19"/>
  <c r="D37" i="19"/>
  <c r="D35" i="19"/>
  <c r="D23" i="19"/>
  <c r="D21" i="19"/>
  <c r="D9" i="19"/>
  <c r="D147" i="19"/>
  <c r="C7" i="19"/>
  <c r="I7" i="19" s="1"/>
  <c r="D161" i="19"/>
  <c r="D135" i="19"/>
  <c r="D119" i="19"/>
  <c r="D121" i="19"/>
  <c r="D149" i="19"/>
  <c r="Z13" i="19"/>
  <c r="U21" i="19"/>
  <c r="Z21" i="19" s="1"/>
  <c r="U51" i="19"/>
  <c r="U77" i="19"/>
  <c r="U9" i="19"/>
  <c r="Z27" i="19"/>
  <c r="U35" i="19"/>
  <c r="Z35" i="19" s="1"/>
  <c r="U65" i="19"/>
  <c r="U91" i="19"/>
  <c r="U107" i="19"/>
  <c r="Z108" i="19"/>
  <c r="Z38" i="19"/>
  <c r="U37" i="19"/>
  <c r="Z37" i="19" s="1"/>
  <c r="U63" i="19"/>
  <c r="U133" i="19"/>
  <c r="U23" i="19"/>
  <c r="Z23" i="19" s="1"/>
  <c r="Z41" i="19"/>
  <c r="U49" i="19"/>
  <c r="Z49" i="19" s="1"/>
  <c r="Z80" i="19"/>
  <c r="U79" i="19"/>
  <c r="U105" i="19"/>
  <c r="T133" i="19"/>
  <c r="T107" i="19"/>
  <c r="T91" i="19"/>
  <c r="T79" i="19"/>
  <c r="T77" i="19"/>
  <c r="T65" i="19"/>
  <c r="T63" i="19"/>
  <c r="T51" i="19"/>
  <c r="T49" i="19"/>
  <c r="T37" i="19"/>
  <c r="T35" i="19"/>
  <c r="T23" i="19"/>
  <c r="T21" i="19"/>
  <c r="T9" i="19"/>
  <c r="T149" i="19"/>
  <c r="T119" i="19"/>
  <c r="T93" i="19"/>
  <c r="S7" i="19"/>
  <c r="Y7" i="19" s="1"/>
  <c r="T147" i="19"/>
  <c r="T161" i="19"/>
  <c r="T135" i="19"/>
  <c r="T105" i="19"/>
  <c r="T121" i="19"/>
  <c r="Z94" i="19"/>
  <c r="U93" i="19"/>
  <c r="U119" i="19"/>
  <c r="Z119" i="19" s="1"/>
  <c r="Z111" i="19"/>
  <c r="Z122" i="19"/>
  <c r="U121" i="19"/>
  <c r="Z121" i="19" s="1"/>
  <c r="U135" i="19"/>
  <c r="U147" i="19"/>
  <c r="Z147" i="19" s="1"/>
  <c r="U149" i="19"/>
  <c r="Z149" i="19" s="1"/>
  <c r="Z150" i="19"/>
  <c r="U161" i="19"/>
  <c r="Z161" i="19" s="1"/>
  <c r="Z153" i="19"/>
  <c r="I57" i="12"/>
  <c r="N57" i="12"/>
  <c r="K57" i="12"/>
  <c r="J57" i="12"/>
  <c r="L57" i="12"/>
  <c r="M57" i="12"/>
  <c r="Z9" i="19" l="1"/>
  <c r="Z158" i="19"/>
  <c r="Z145" i="19"/>
  <c r="Z132" i="19"/>
  <c r="Z104" i="19"/>
  <c r="Z98" i="19"/>
  <c r="Z99" i="19"/>
  <c r="Z54" i="19"/>
  <c r="Z85" i="19"/>
  <c r="Z33" i="19"/>
  <c r="Z74" i="19"/>
  <c r="Z31" i="19"/>
  <c r="Z60" i="19"/>
  <c r="Z82" i="19"/>
  <c r="Z160" i="19"/>
  <c r="Z124" i="19"/>
  <c r="Z117" i="19"/>
  <c r="Z62" i="19"/>
  <c r="Z103" i="19"/>
  <c r="Z47" i="19"/>
  <c r="Z157" i="19"/>
  <c r="Z144" i="19"/>
  <c r="Z131" i="19"/>
  <c r="Z96" i="19"/>
  <c r="Z110" i="19"/>
  <c r="Z88" i="19"/>
  <c r="Z45" i="19"/>
  <c r="Z81" i="19"/>
  <c r="Z29" i="19"/>
  <c r="Z70" i="19"/>
  <c r="Z18" i="19"/>
  <c r="Z43" i="19"/>
  <c r="Z116" i="19"/>
  <c r="Z115" i="19"/>
  <c r="Z156" i="19"/>
  <c r="Z143" i="19"/>
  <c r="Z130" i="19"/>
  <c r="Z102" i="19"/>
  <c r="Z109" i="19"/>
  <c r="Z84" i="19"/>
  <c r="Z32" i="19"/>
  <c r="Z76" i="19"/>
  <c r="Z25" i="19"/>
  <c r="Z61" i="19"/>
  <c r="Z14" i="19"/>
  <c r="Z26" i="19"/>
  <c r="Z73" i="19"/>
  <c r="Z151" i="19"/>
  <c r="Z46" i="19"/>
  <c r="Z146" i="19"/>
  <c r="Z100" i="19"/>
  <c r="Z89" i="19"/>
  <c r="Z40" i="19"/>
  <c r="Z155" i="19"/>
  <c r="Z142" i="19"/>
  <c r="Z129" i="19"/>
  <c r="Z75" i="19"/>
  <c r="Z28" i="19"/>
  <c r="Z72" i="19"/>
  <c r="Z20" i="19"/>
  <c r="Z57" i="19"/>
  <c r="Z118" i="19"/>
  <c r="Z90" i="19"/>
  <c r="Z126" i="19"/>
  <c r="Z11" i="19"/>
  <c r="Z34" i="19"/>
  <c r="Z154" i="19"/>
  <c r="Z141" i="19"/>
  <c r="Z128" i="19"/>
  <c r="Z123" i="19"/>
  <c r="Z112" i="19"/>
  <c r="Z71" i="19"/>
  <c r="Z19" i="19"/>
  <c r="Z68" i="19"/>
  <c r="Z16" i="19"/>
  <c r="Z53" i="19"/>
  <c r="Z101" i="19"/>
  <c r="Z56" i="19"/>
  <c r="Z138" i="19"/>
  <c r="Z44" i="19"/>
  <c r="Z137" i="19"/>
  <c r="Z42" i="19"/>
  <c r="Z30" i="19"/>
  <c r="Z152" i="19"/>
  <c r="Z140" i="19"/>
  <c r="Z127" i="19"/>
  <c r="Z114" i="19"/>
  <c r="Z95" i="19"/>
  <c r="Z67" i="19"/>
  <c r="Z15" i="19"/>
  <c r="Z59" i="19"/>
  <c r="Z12" i="19"/>
  <c r="Z48" i="19"/>
  <c r="Z86" i="19"/>
  <c r="Z39" i="19"/>
  <c r="Z159" i="19"/>
  <c r="Z113" i="19"/>
  <c r="Z58" i="19"/>
  <c r="Z87" i="19"/>
  <c r="Z17" i="19"/>
  <c r="Z139" i="19"/>
  <c r="Z93" i="19"/>
  <c r="Z24" i="19"/>
  <c r="Z107" i="19"/>
  <c r="Z10" i="19"/>
  <c r="Z97" i="19"/>
  <c r="Z125" i="19"/>
  <c r="Z91" i="19"/>
  <c r="Z77" i="19"/>
  <c r="Z136" i="19"/>
  <c r="Z105" i="19"/>
  <c r="Z133" i="19"/>
  <c r="Z83" i="19"/>
  <c r="Z69" i="19"/>
  <c r="Z135" i="19"/>
  <c r="Z79" i="19"/>
  <c r="Z63" i="19"/>
  <c r="Z65" i="19"/>
  <c r="Z51" i="19"/>
  <c r="Z55" i="19"/>
  <c r="Z66" i="19"/>
  <c r="Z52" i="19"/>
  <c r="S147" i="19"/>
  <c r="Y147" i="19" s="1"/>
  <c r="S121" i="19"/>
  <c r="Y121" i="19" s="1"/>
  <c r="S133" i="19"/>
  <c r="Y133" i="19" s="1"/>
  <c r="S107" i="19"/>
  <c r="Y107" i="19" s="1"/>
  <c r="S91" i="19"/>
  <c r="Y91" i="19" s="1"/>
  <c r="S79" i="19"/>
  <c r="Y79" i="19" s="1"/>
  <c r="S77" i="19"/>
  <c r="Y77" i="19" s="1"/>
  <c r="S65" i="19"/>
  <c r="Y65" i="19" s="1"/>
  <c r="S63" i="19"/>
  <c r="Y63" i="19" s="1"/>
  <c r="S51" i="19"/>
  <c r="Y51" i="19" s="1"/>
  <c r="S49" i="19"/>
  <c r="Y49" i="19" s="1"/>
  <c r="S37" i="19"/>
  <c r="Y37" i="19" s="1"/>
  <c r="S35" i="19"/>
  <c r="Y35" i="19" s="1"/>
  <c r="S23" i="19"/>
  <c r="Y23" i="19" s="1"/>
  <c r="S21" i="19"/>
  <c r="Y21" i="19" s="1"/>
  <c r="S9" i="19"/>
  <c r="Y9" i="19" s="1"/>
  <c r="S161" i="19"/>
  <c r="Y161" i="19" s="1"/>
  <c r="S135" i="19"/>
  <c r="Y135" i="19" s="1"/>
  <c r="S149" i="19"/>
  <c r="Y149" i="19" s="1"/>
  <c r="S119" i="19"/>
  <c r="Y119" i="19" s="1"/>
  <c r="S93" i="19"/>
  <c r="Y93" i="19" s="1"/>
  <c r="S105" i="19"/>
  <c r="Y105" i="19" s="1"/>
  <c r="C149" i="19"/>
  <c r="I149" i="19" s="1"/>
  <c r="C121" i="19"/>
  <c r="I121" i="19" s="1"/>
  <c r="C161" i="19"/>
  <c r="I161" i="19" s="1"/>
  <c r="C135" i="19"/>
  <c r="I135" i="19" s="1"/>
  <c r="C119" i="19"/>
  <c r="I119" i="19" s="1"/>
  <c r="C105" i="19"/>
  <c r="I105" i="19" s="1"/>
  <c r="C93" i="19"/>
  <c r="I93" i="19" s="1"/>
  <c r="C91" i="19"/>
  <c r="I91" i="19" s="1"/>
  <c r="C79" i="19"/>
  <c r="I79" i="19" s="1"/>
  <c r="C77" i="19"/>
  <c r="I77" i="19" s="1"/>
  <c r="C65" i="19"/>
  <c r="I65" i="19" s="1"/>
  <c r="C63" i="19"/>
  <c r="I63" i="19" s="1"/>
  <c r="C51" i="19"/>
  <c r="I51" i="19" s="1"/>
  <c r="C49" i="19"/>
  <c r="I49" i="19" s="1"/>
  <c r="C37" i="19"/>
  <c r="I37" i="19" s="1"/>
  <c r="C35" i="19"/>
  <c r="I35" i="19" s="1"/>
  <c r="C23" i="19"/>
  <c r="I23" i="19" s="1"/>
  <c r="C21" i="19"/>
  <c r="I21" i="19" s="1"/>
  <c r="C9" i="19"/>
  <c r="I9" i="19" s="1"/>
  <c r="C147" i="19"/>
  <c r="I147" i="19" s="1"/>
  <c r="C107" i="19"/>
  <c r="I107" i="19" s="1"/>
  <c r="C133" i="19"/>
  <c r="I133" i="19" s="1"/>
  <c r="K149" i="19"/>
  <c r="Q149" i="19" s="1"/>
  <c r="K133" i="19"/>
  <c r="Q133" i="19" s="1"/>
  <c r="K107" i="19"/>
  <c r="Q107" i="19" s="1"/>
  <c r="K119" i="19"/>
  <c r="Q119" i="19" s="1"/>
  <c r="K93" i="19"/>
  <c r="Q93" i="19" s="1"/>
  <c r="K91" i="19"/>
  <c r="Q91" i="19" s="1"/>
  <c r="K79" i="19"/>
  <c r="Q79" i="19" s="1"/>
  <c r="K77" i="19"/>
  <c r="Q77" i="19" s="1"/>
  <c r="K65" i="19"/>
  <c r="Q65" i="19" s="1"/>
  <c r="K63" i="19"/>
  <c r="Q63" i="19" s="1"/>
  <c r="K51" i="19"/>
  <c r="Q51" i="19" s="1"/>
  <c r="K49" i="19"/>
  <c r="Q49" i="19" s="1"/>
  <c r="K37" i="19"/>
  <c r="Q37" i="19" s="1"/>
  <c r="K35" i="19"/>
  <c r="Q35" i="19" s="1"/>
  <c r="K23" i="19"/>
  <c r="Q23" i="19" s="1"/>
  <c r="K21" i="19"/>
  <c r="Q21" i="19" s="1"/>
  <c r="K9" i="19"/>
  <c r="Q9" i="19" s="1"/>
  <c r="K147" i="19"/>
  <c r="Q147" i="19" s="1"/>
  <c r="K105" i="19"/>
  <c r="Q105" i="19" s="1"/>
  <c r="K161" i="19"/>
  <c r="Q161" i="19" s="1"/>
  <c r="K135" i="19"/>
  <c r="Q135" i="19" s="1"/>
  <c r="Q7" i="19"/>
  <c r="K121" i="19"/>
  <c r="Q121" i="19" s="1"/>
</calcChain>
</file>

<file path=xl/sharedStrings.xml><?xml version="1.0" encoding="utf-8"?>
<sst xmlns="http://schemas.openxmlformats.org/spreadsheetml/2006/main" count="5541" uniqueCount="324">
  <si>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</si>
  <si>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</si>
  <si>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</si>
  <si>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</si>
  <si>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</si>
  <si>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</si>
  <si>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</si>
  <si>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</si>
  <si>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</si>
  <si>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</si>
  <si>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</si>
  <si>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</si>
  <si>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</si>
  <si>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</si>
  <si>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</si>
  <si>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</si>
  <si>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</si>
  <si>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</si>
  <si>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</si>
  <si>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</si>
  <si>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</si>
  <si>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</si>
  <si>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</si>
  <si>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</si>
  <si>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</si>
  <si>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</si>
  <si>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</si>
  <si>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</si>
  <si>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</si>
  <si>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</si>
  <si>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</si>
  <si>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</si>
  <si>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</si>
  <si>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</si>
  <si>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</si>
  <si>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</si>
  <si>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</si>
  <si>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</si>
  <si>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</si>
  <si>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</si>
  <si>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</si>
  <si>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</si>
  <si>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</si>
  <si>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</si>
  <si>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</si>
  <si>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</si>
  <si>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</si>
  <si>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</si>
  <si>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</si>
  <si>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</si>
  <si>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</si>
  <si>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</si>
  <si>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</si>
  <si>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</si>
  <si>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</si>
  <si>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</si>
  <si>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</si>
  <si>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</si>
  <si>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</si>
  <si>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</si>
  <si>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</si>
  <si>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</si>
  <si>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</si>
  <si>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</si>
  <si>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</si>
  <si>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</si>
  <si>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</si>
  <si>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</si>
  <si>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</si>
  <si>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</si>
  <si>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</si>
  <si>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</si>
  <si>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</si>
  <si>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</si>
  <si>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</si>
  <si>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</si>
  <si>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</si>
  <si>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</si>
  <si>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</si>
  <si>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</si>
  <si>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</si>
  <si>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</si>
  <si>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</si>
  <si>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</si>
  <si>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</si>
  <si>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</si>
  <si>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</si>
  <si>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</si>
  <si>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</si>
  <si>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</si>
  <si>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</si>
  <si>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</si>
  <si>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</si>
  <si>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</si>
  <si>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</si>
  <si>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</si>
  <si>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</si>
  <si>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</si>
  <si>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</si>
  <si>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</si>
  <si>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</si>
  <si>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</si>
  <si>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</si>
  <si>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</si>
  <si>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</si>
  <si>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</si>
  <si>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</si>
  <si>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</si>
  <si>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</si>
  <si>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</si>
  <si>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</si>
  <si>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</si>
  <si>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</si>
  <si>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</si>
  <si>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</si>
  <si>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</si>
  <si>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</si>
  <si>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</si>
  <si>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</si>
  <si>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</si>
  <si>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</si>
  <si>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</si>
  <si>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</si>
  <si>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</si>
  <si>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</si>
  <si>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</si>
  <si>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</si>
  <si>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</si>
  <si>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</si>
  <si>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</si>
  <si>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</si>
  <si>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</si>
  <si>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</si>
  <si>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</si>
  <si>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</si>
  <si>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</si>
  <si>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</si>
  <si>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</si>
  <si>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</si>
  <si>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</si>
  <si>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</si>
  <si>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</si>
  <si>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</si>
  <si>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</si>
  <si>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</si>
  <si>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</si>
  <si>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</si>
  <si>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</si>
  <si>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</si>
  <si>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</si>
  <si>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</si>
  <si>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</si>
  <si>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</si>
  <si>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</si>
  <si>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</si>
  <si>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</si>
  <si>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</si>
  <si>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</si>
  <si>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</si>
  <si>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</si>
  <si>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</si>
  <si>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</si>
  <si>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</si>
  <si>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</si>
  <si>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</si>
  <si>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</si>
  <si>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</si>
  <si>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</si>
  <si>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</si>
  <si>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</si>
  <si>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</si>
  <si>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</si>
  <si>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</si>
  <si>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</si>
  <si>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</si>
  <si>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</si>
  <si>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</si>
  <si>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</si>
  <si>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</si>
  <si>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</si>
  <si>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</si>
  <si>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</si>
  <si>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</si>
  <si>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</si>
  <si>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</si>
  <si>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</si>
  <si>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</si>
  <si>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</si>
  <si>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</si>
  <si>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</si>
  <si>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</si>
  <si>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</si>
  <si>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</si>
  <si>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</si>
  <si>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</si>
  <si>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</si>
  <si>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</si>
  <si>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</si>
  <si>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</si>
  <si>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</si>
  <si>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</si>
  <si>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</si>
  <si>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</si>
  <si>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</si>
  <si>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</si>
  <si>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</si>
  <si>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</si>
  <si>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</si>
  <si>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</si>
  <si>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diciembre 2024</t>
  </si>
  <si>
    <t>Resumen indicadores Arona</t>
  </si>
  <si>
    <t>Evolución mensual de viajeros entrados en Arona según lugar de residencia</t>
  </si>
  <si>
    <t>Evolución mensual de viajeros entrados en Arona según categoría del establecimiento</t>
  </si>
  <si>
    <t>Evolución anual de viajeros entrados en Arona según categoría del establecimiento</t>
  </si>
  <si>
    <t>Evolución mensual de pernoctaciones en Arona según lugar de residencia</t>
  </si>
  <si>
    <t>Evolución mensual de pernoctaciones en Arona según categoría del establecimiento</t>
  </si>
  <si>
    <t>Evolución mensual de estancia media en Arona según lugar de residencia</t>
  </si>
  <si>
    <t>Evolución mensual de estancia media en Arona según categoría del establecimiento</t>
  </si>
  <si>
    <t>Evolución mensual de tasa de ocupación en Arona según categoría del establecimiento</t>
  </si>
  <si>
    <t>Viajeros españoles entrados en los hoteles y apartamentos de Arona según lugar de residencia - acumulado</t>
  </si>
  <si>
    <t>Viajeros españoles entrados en los hoteles y apartamentos de Arona por tipología y categoría de alojamiento - acumulado</t>
  </si>
  <si>
    <t>Viajeros peninsulares entrados en los hoteles y apartamentos de Arona por tipología y categoría de alojamiento - acumulado</t>
  </si>
  <si>
    <t>Viajeros canarios entrados en los hoteles y apartamentos de Arona por tipología y categoría de alojamiento - acumulado</t>
  </si>
  <si>
    <t>Resumen de indicadores turísticos de Tenerife-Arona</t>
  </si>
  <si>
    <t>diciembre 2019</t>
  </si>
  <si>
    <t>diciembre 2021</t>
  </si>
  <si>
    <t>diciembre 2022</t>
  </si>
  <si>
    <t>diciembre 2023</t>
  </si>
  <si>
    <t>diciembre 2024</t>
  </si>
  <si>
    <t>acumulado a diciembre 2019</t>
  </si>
  <si>
    <t>acumulado a diciembre 2021</t>
  </si>
  <si>
    <t>acumulado a diciembre 2022</t>
  </si>
  <si>
    <t>acumulado a diciembre 2023</t>
  </si>
  <si>
    <t>acumulado a diciembre 2024</t>
  </si>
  <si>
    <t>diciembre 2020</t>
  </si>
  <si>
    <t>Viajeros  entrados en los establecimientos alojativos de Arona 
(hotel + apartamento)</t>
  </si>
  <si>
    <t>Viajeros españoles entrados en los establecimientos alojativos de Arona 
(hotel + apartamento)</t>
  </si>
  <si>
    <t>Viajeros peninsulares entrados en los establecimientos alojativos de Arona 
(hotel + apartamento)</t>
  </si>
  <si>
    <t>Viajeros canarios entrados en los establecimientos alojativos de Arona 
(hotel + apartamento)</t>
  </si>
  <si>
    <t>Viajeros extranjeros entrados en los establecimientos alojativos de Arona 
(hotel + apartamento)</t>
  </si>
  <si>
    <t>Viajeros británicos entrados en los establecimientos alojativos de Arona 
(hotel + apartamento)</t>
  </si>
  <si>
    <t>Viajeros alemanes entrados en los establecimientos alojativos de Arona 
(hotel + apartamento)</t>
  </si>
  <si>
    <t>Viajeros franceses entrados en los establecimientos alojativos de Arona 
(hotel + apartamento)</t>
  </si>
  <si>
    <t>Viajeros belgas entrados en los establecimientos alojativos de Arona 
(hotel + apartamento)</t>
  </si>
  <si>
    <t>Viajeros holandeses entrados en los establecimientos alojativos de Arona 
(hotel + apartamento)</t>
  </si>
  <si>
    <t>Viajeros daneses entrados en los establecimientos alojativos de Arona 
(hotel + apartamento)</t>
  </si>
  <si>
    <t>Viajeros suecos entrados en los establecimientos alojativos de Arona 
(hotel + apartamento)</t>
  </si>
  <si>
    <t>var 21/20</t>
  </si>
  <si>
    <t>var 23/22</t>
  </si>
  <si>
    <t>-</t>
  </si>
  <si>
    <t>Viajeros entrados en los establecimientos alojativos de Arona 
(hotel + apartamento)</t>
  </si>
  <si>
    <t>Viajeros entrados en los hoteles de Arona</t>
  </si>
  <si>
    <t>Viajeros entrados en los hoteles de 4, 5 estrellas Arona</t>
  </si>
  <si>
    <t>Viajeros entrados en los hoteles de 1, 2, 3 estrellas Arona</t>
  </si>
  <si>
    <t>Viajeros entrados en los apartamentos de Arona</t>
  </si>
  <si>
    <t>Evolución de viajeros entrados en los establecimientos alojativos de Arona 
(hotel + apartamento)</t>
  </si>
  <si>
    <t>Evolución de viajeros entrados en los hoteles de Arona</t>
  </si>
  <si>
    <t>Evolución de viajeros entrados en los hoteles de 4, 5 estrellas de Arona</t>
  </si>
  <si>
    <t>Evolución de viajeros entrados en los apartamentos de Arona</t>
  </si>
  <si>
    <t>acumulado a diciembre 2020</t>
  </si>
  <si>
    <t>Viajeros entrados en los establecimientos alojativos de Arona según lugar de residencia (hotel + apartamento)</t>
  </si>
  <si>
    <t>acumulado diciembre 2018</t>
  </si>
  <si>
    <t>acumulado diciembre 2019</t>
  </si>
  <si>
    <t>acumulado diciembre 2020</t>
  </si>
  <si>
    <t>acumulado diciembre 2022</t>
  </si>
  <si>
    <t>acumulado diciembre 2023</t>
  </si>
  <si>
    <t>acumulado diciembre 2024</t>
  </si>
  <si>
    <t>Viajeros entrados en los hoteles de Arona según lugar de residencia (hotel + apartamento)</t>
  </si>
  <si>
    <t>Viajeros entrados en los apartamentos de Arona según lugar de residencia (hotel + apartamento)</t>
  </si>
  <si>
    <t>acumulado diciembre 2021</t>
  </si>
  <si>
    <t>Viajeros alojados en los establecimientos alojativos de Arona según lugar de residencia (hotel + apartamento)</t>
  </si>
  <si>
    <t>Pernoctaciones realizadas por los turistas en los establecimientos alojativos de Arona (hotel + apartamento)</t>
  </si>
  <si>
    <t>Pernoctaciones realizadas por los turistas españoles en los establecimientos alojativos de Arona (hotel + apartamento)</t>
  </si>
  <si>
    <t>var 24/23</t>
  </si>
  <si>
    <t>var 24/19</t>
  </si>
  <si>
    <t>Pernoctaciones realizadas por los procedentes de Península en los establecimientos alojativos de Arona (hotel + apartamento)</t>
  </si>
  <si>
    <t>Pernoctaciones realizadas por los procedentes de Canarias en los establecimientos alojativos de Arona (hotel + apartamento)</t>
  </si>
  <si>
    <t>Pernoctaciones realizadas por los procedentes de Total residentes en el extranjero en los establecimientos alojativos de Arona (hotel + apartamento)</t>
  </si>
  <si>
    <t>Pernoctaciones realizadas por los procedentes de Reino Unido en los establecimientos alojativos de Arona (hotel + apartamento)</t>
  </si>
  <si>
    <t>Pernoctaciones realizadas por los procedentes de Alemania en los establecimientos alojativos de Arona (hotel + apartamento)</t>
  </si>
  <si>
    <t>Pernoctaciones realizadas por los procedentes de Francia en los establecimientos alojativos de Arona (hotel + apartamento)</t>
  </si>
  <si>
    <t>Pernoctaciones realizadas por los procedentes de Bélgica en los establecimientos alojativos de Arona (hotel + apartamento)</t>
  </si>
  <si>
    <t>Pernoctaciones realizadas por los procedentes de Países Bajos en los establecimientos alojativos de Arona (hotel + apartamento)</t>
  </si>
  <si>
    <t>Pernoctaciones realizadas por los procedentes de Dinamarca en los establecimientos alojativos de Arona (hotel + apartamento)</t>
  </si>
  <si>
    <t>Pernoctaciones realizadas por los procedentes de Suecia en los establecimientos alojativos de Arona (hotel + apartamento)</t>
  </si>
  <si>
    <t>2020</t>
  </si>
  <si>
    <t>2021</t>
  </si>
  <si>
    <t>2022</t>
  </si>
  <si>
    <t>Pernoctaciones realizadas por los turistas en los hoteles de Arona</t>
  </si>
  <si>
    <t>Pernoctaciones realizadas por los turistas en los hoteles de 4 y 5 estrellas de Arona</t>
  </si>
  <si>
    <t>Pernoctaciones realizadas por los turistas en los hoteles de 1, 2, 3 estrellas de Arona</t>
  </si>
  <si>
    <t>Pernoctaciones realizadas por los turistas en los apartamentos de Arona</t>
  </si>
  <si>
    <t>diciembre 2018</t>
  </si>
  <si>
    <t>Estancia Media en los establecimientos alojativos de Arona
(hotel + apartamento)</t>
  </si>
  <si>
    <t>Estancia media de los viajeros españoles entrados en los establecimientos alojativos de Arona (hotel + apartamento)</t>
  </si>
  <si>
    <t>Estancia media de los viajeros peninsulares entrados en los establecimientos alojativos de Arona (hotel + apartamento)</t>
  </si>
  <si>
    <t>Estancia media de los viajeros canarios entrados en los establecimientos alojativos de Arona (hotel + apartamento)</t>
  </si>
  <si>
    <t>Estancia media de los viajeros extranjeros entrados en los establecimientos alojativos de Arona (hotel + apartamento)</t>
  </si>
  <si>
    <t>Estancia media de los viajeros británicos entrados en los establecimientos alojativos de Arona (hotel + apartamento)</t>
  </si>
  <si>
    <t>Estancia media de los viajeros alemanes entrados en los establecimientos alojativos de Arona (hotel + apartamento)</t>
  </si>
  <si>
    <t>Estancia media de los viajeros franceses entrados en los establecimientos alojativos de Arona (hotel + apartamento)</t>
  </si>
  <si>
    <t>Estancia media de los viajeros belgas entrados en los establecimientos alojativos de Arona (hotel + apartamento)</t>
  </si>
  <si>
    <t>Estancia media de los viajeros holandeses entrados en los establecimientos alojativos de Arona (hotel + apartamento)</t>
  </si>
  <si>
    <t>Estancia media de los viajeros daneses entrados en los establecimientos alojativos de Arona (hotel + apartamento)</t>
  </si>
  <si>
    <t>Estancia media de los viajeros suecos entrados en los establecimientos alojativos de Arona (hotel + apartamento)</t>
  </si>
  <si>
    <t>Estancia Media en los hoteles de Arona</t>
  </si>
  <si>
    <t>Estancia Media en los hoteles de 4, 5 estrellas de Arona</t>
  </si>
  <si>
    <t>Estancia Media en los hoteles de 1, 2, 3 Estrellas de Arona</t>
  </si>
  <si>
    <t>Estancia Media en los apartamentos de Arona</t>
  </si>
  <si>
    <t>Tasa de ocupación por plaza en los establecimientos alojativos de Arona
(hotel + apartamento)</t>
  </si>
  <si>
    <t>Tasa de ocupación por plaza en los hoteles de Arona</t>
  </si>
  <si>
    <t>Tasa de ocupación por plaza en los hoteles de 4, 5 Estrellas de Arona</t>
  </si>
  <si>
    <t>Tasa de ocupación por plaza en los hoteles de 1, 2, 3 Estrellas de Arona</t>
  </si>
  <si>
    <t>Tasa de ocupación por plaza en los apartamentos de Arona</t>
  </si>
  <si>
    <t>Distribución de viajeros españoles entrados en hoteles y apartamentos de Arona  por lugar de residencia</t>
  </si>
  <si>
    <t>Viajeros españoles entrados en los hoteles y apartamentos de Arona según lugar de residencia</t>
  </si>
  <si>
    <t>Viajeros españoles entrados en los hoteles y apartamentos de Arona por tipología y categoría de alojamiento</t>
  </si>
  <si>
    <t>Viajeros peninsulares entrados en los hoteles y apartamentos de Arona por tipología y categoría de alojamiento</t>
  </si>
  <si>
    <t>Viajeros canarios entrados en los hoteles y apartamentos de Arona por tipología y categoría de alojamiento</t>
  </si>
  <si>
    <t>Evolución de viajeros españoles entrados en los establecimientos alojativos de Arona
(hotel + apartamento)</t>
  </si>
  <si>
    <t>Evolución de viajeros peninsulares entrados en los establecimientos alojativos de Arona
(hotel + apartamento)</t>
  </si>
  <si>
    <t>Evolución de viajeros canarios entrados en los establecimientos alojativos de Arona
(hotel + apartamento)</t>
  </si>
  <si>
    <t>nd</t>
  </si>
  <si>
    <t>Total municipios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</si>
</sst>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1">
    <numFmt numFmtId="164" formatCode="0.0%"/>
    <numFmt numFmtId="165" formatCode="#,##0.0\ &quot;€&quot;"/>
    <numFmt numFmtId="166" formatCode="#,##0\ &quot;€&quot;"/>
    <numFmt numFmtId="168" formatCode="_-* #,##0_-;\-* #,##0_-;_-* &quot;-&quot;_-;_-@_-"/>
    <numFmt numFmtId="174" formatCode="_-* #,##0.00\ [$€-1]_-;\-* #,##0.00\ [$€-1]_-;_-* &quot;-&quot;??\ [$€-1]_-"/>
    <numFmt numFmtId="175" formatCode="#,#00"/>
    <numFmt numFmtId="176" formatCode="_-* #,##0\ _p_t_a_-;\-* #,##0\ _p_t_a_-;_-* &quot;-&quot;\ _p_t_a_-;_-@_-"/>
    <numFmt numFmtId="177" formatCode="\$#,#00"/>
    <numFmt numFmtId="178" formatCode="\$#,"/>
    <numFmt numFmtId="179" formatCode="#.##000"/>
    <numFmt numFmtId="180" formatCode="#.##0,"/>
  </numFmts>
  <fonts count="4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u/>
      <sz val="7.5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8"/>
      <name val="Aptos Narrow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7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220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13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8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29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5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1" fontId="32" fillId="0" borderId="0">
      <protection locked="0"/>
    </xf>
    <xf numFmtId="1" fontId="32" fillId="0" borderId="0">
      <protection locked="0"/>
    </xf>
    <xf numFmtId="0" fontId="33" fillId="19" borderId="65" applyNumberFormat="0" applyAlignment="0" applyProtection="0"/>
    <xf numFmtId="0" fontId="33" fillId="19" borderId="65" applyNumberFormat="0" applyAlignment="0" applyProtection="0"/>
    <xf numFmtId="0" fontId="33" fillId="19" borderId="65" applyNumberFormat="0" applyAlignment="0" applyProtection="0"/>
    <xf numFmtId="0" fontId="33" fillId="19" borderId="65" applyNumberFormat="0" applyAlignment="0" applyProtection="0"/>
    <xf numFmtId="0" fontId="34" fillId="20" borderId="66" applyNumberFormat="0" applyAlignment="0" applyProtection="0"/>
    <xf numFmtId="0" fontId="34" fillId="20" borderId="66" applyNumberFormat="0" applyAlignment="0" applyProtection="0"/>
    <xf numFmtId="0" fontId="34" fillId="20" borderId="66" applyNumberFormat="0" applyAlignment="0" applyProtection="0"/>
    <xf numFmtId="0" fontId="34" fillId="20" borderId="66" applyNumberFormat="0" applyAlignment="0" applyProtection="0"/>
    <xf numFmtId="0" fontId="35" fillId="0" borderId="67" applyNumberFormat="0" applyFill="0" applyAlignment="0" applyProtection="0"/>
    <xf numFmtId="0" fontId="35" fillId="0" borderId="67" applyNumberFormat="0" applyFill="0" applyAlignment="0" applyProtection="0"/>
    <xf numFmtId="0" fontId="35" fillId="0" borderId="67" applyNumberFormat="0" applyFill="0" applyAlignment="0" applyProtection="0"/>
    <xf numFmtId="0" fontId="35" fillId="0" borderId="67" applyNumberFormat="0" applyFill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23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0" fillId="24" borderId="0" applyNumberFormat="0" applyBorder="0" applyAlignment="0" applyProtection="0"/>
    <xf numFmtId="0" fontId="37" fillId="10" borderId="65" applyNumberFormat="0" applyAlignment="0" applyProtection="0"/>
    <xf numFmtId="0" fontId="37" fillId="10" borderId="65" applyNumberFormat="0" applyAlignment="0" applyProtection="0"/>
    <xf numFmtId="0" fontId="37" fillId="10" borderId="65" applyNumberFormat="0" applyAlignment="0" applyProtection="0"/>
    <xf numFmtId="0" fontId="37" fillId="10" borderId="65" applyNumberFormat="0" applyAlignment="0" applyProtection="0"/>
    <xf numFmtId="0" fontId="21" fillId="0" borderId="0"/>
    <xf numFmtId="174" fontId="21" fillId="0" borderId="0" applyFont="0" applyFill="0" applyBorder="0" applyAlignment="0" applyProtection="0">
      <alignment vertical="center"/>
    </xf>
    <xf numFmtId="1" fontId="38" fillId="0" borderId="0">
      <protection locked="0"/>
    </xf>
    <xf numFmtId="175" fontId="38" fillId="0" borderId="0">
      <protection locked="0"/>
    </xf>
    <xf numFmtId="0" fontId="39" fillId="0" borderId="0" applyNumberFormat="0" applyFill="0" applyBorder="0" applyAlignment="0" applyProtection="0">
      <alignment vertical="top"/>
      <protection locked="0"/>
    </xf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168" fontId="21" fillId="0" borderId="0" applyFont="0" applyFill="0" applyBorder="0" applyAlignment="0" applyProtection="0"/>
    <xf numFmtId="176" fontId="21" fillId="0" borderId="0" applyFont="0" applyFill="0" applyBorder="0" applyAlignment="0" applyProtection="0"/>
    <xf numFmtId="177" fontId="38" fillId="0" borderId="0">
      <protection locked="0"/>
    </xf>
    <xf numFmtId="178" fontId="38" fillId="0" borderId="0">
      <protection locked="0"/>
    </xf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1" fontId="21" fillId="0" borderId="0">
      <alignment vertical="center"/>
    </xf>
    <xf numFmtId="1" fontId="21" fillId="0" borderId="0">
      <alignment vertical="center"/>
    </xf>
    <xf numFmtId="0" fontId="21" fillId="0" borderId="0"/>
    <xf numFmtId="0" fontId="21" fillId="0" borderId="0"/>
    <xf numFmtId="1" fontId="21" fillId="0" borderId="0">
      <alignment vertical="center"/>
    </xf>
    <xf numFmtId="0" fontId="21" fillId="0" borderId="0"/>
    <xf numFmtId="0" fontId="1" fillId="0" borderId="0"/>
    <xf numFmtId="3" fontId="21" fillId="0" borderId="0">
      <alignment vertical="center"/>
    </xf>
    <xf numFmtId="3" fontId="21" fillId="0" borderId="0">
      <alignment vertical="center"/>
    </xf>
    <xf numFmtId="3" fontId="21" fillId="0" borderId="0">
      <alignment vertical="center"/>
    </xf>
    <xf numFmtId="0" fontId="1" fillId="0" borderId="0"/>
    <xf numFmtId="0" fontId="21" fillId="0" borderId="0"/>
    <xf numFmtId="0" fontId="21" fillId="0" borderId="0"/>
    <xf numFmtId="0" fontId="21" fillId="0" borderId="0"/>
    <xf numFmtId="3" fontId="21" fillId="0" borderId="0">
      <alignment vertical="center"/>
    </xf>
    <xf numFmtId="3" fontId="21" fillId="0" borderId="0">
      <alignment vertical="center"/>
    </xf>
    <xf numFmtId="0" fontId="21" fillId="26" borderId="68" applyNumberFormat="0" applyFont="0" applyAlignment="0" applyProtection="0"/>
    <xf numFmtId="0" fontId="21" fillId="26" borderId="68" applyNumberFormat="0" applyFont="0" applyAlignment="0" applyProtection="0"/>
    <xf numFmtId="0" fontId="21" fillId="26" borderId="68" applyNumberFormat="0" applyFont="0" applyAlignment="0" applyProtection="0"/>
    <xf numFmtId="0" fontId="21" fillId="26" borderId="68" applyNumberFormat="0" applyFont="0" applyAlignment="0" applyProtection="0"/>
    <xf numFmtId="9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Protection="0">
      <alignment vertical="center"/>
    </xf>
    <xf numFmtId="9" fontId="21" fillId="0" borderId="0" applyFont="0" applyFill="0" applyBorder="0" applyProtection="0">
      <alignment vertical="center"/>
    </xf>
    <xf numFmtId="9" fontId="21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1" fillId="0" borderId="0" applyFont="0" applyFill="0" applyBorder="0" applyAlignment="0" applyProtection="0"/>
    <xf numFmtId="179" fontId="38" fillId="0" borderId="0">
      <protection locked="0"/>
    </xf>
    <xf numFmtId="180" fontId="38" fillId="0" borderId="0">
      <protection locked="0"/>
    </xf>
    <xf numFmtId="0" fontId="42" fillId="19" borderId="69" applyNumberFormat="0" applyAlignment="0" applyProtection="0"/>
    <xf numFmtId="0" fontId="42" fillId="19" borderId="69" applyNumberFormat="0" applyAlignment="0" applyProtection="0"/>
    <xf numFmtId="0" fontId="42" fillId="19" borderId="69" applyNumberFormat="0" applyAlignment="0" applyProtection="0"/>
    <xf numFmtId="0" fontId="42" fillId="19" borderId="69" applyNumberFormat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70" applyNumberFormat="0" applyFill="0" applyAlignment="0" applyProtection="0"/>
    <xf numFmtId="0" fontId="45" fillId="0" borderId="70" applyNumberFormat="0" applyFill="0" applyAlignment="0" applyProtection="0"/>
    <xf numFmtId="0" fontId="45" fillId="0" borderId="70" applyNumberFormat="0" applyFill="0" applyAlignment="0" applyProtection="0"/>
    <xf numFmtId="0" fontId="45" fillId="0" borderId="70" applyNumberFormat="0" applyFill="0" applyAlignment="0" applyProtection="0"/>
    <xf numFmtId="0" fontId="46" fillId="0" borderId="71" applyNumberFormat="0" applyFill="0" applyAlignment="0" applyProtection="0"/>
    <xf numFmtId="0" fontId="46" fillId="0" borderId="71" applyNumberFormat="0" applyFill="0" applyAlignment="0" applyProtection="0"/>
    <xf numFmtId="0" fontId="46" fillId="0" borderId="71" applyNumberFormat="0" applyFill="0" applyAlignment="0" applyProtection="0"/>
    <xf numFmtId="0" fontId="46" fillId="0" borderId="71" applyNumberFormat="0" applyFill="0" applyAlignment="0" applyProtection="0"/>
    <xf numFmtId="0" fontId="36" fillId="0" borderId="72" applyNumberFormat="0" applyFill="0" applyAlignment="0" applyProtection="0"/>
    <xf numFmtId="0" fontId="36" fillId="0" borderId="72" applyNumberFormat="0" applyFill="0" applyAlignment="0" applyProtection="0"/>
    <xf numFmtId="0" fontId="36" fillId="0" borderId="72" applyNumberFormat="0" applyFill="0" applyAlignment="0" applyProtection="0"/>
    <xf numFmtId="0" fontId="36" fillId="0" borderId="72" applyNumberFormat="0" applyFill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" fontId="38" fillId="0" borderId="73">
      <protection locked="0"/>
    </xf>
    <xf numFmtId="1" fontId="38" fillId="0" borderId="73">
      <protection locked="0"/>
    </xf>
    <xf numFmtId="1" fontId="38" fillId="0" borderId="73">
      <protection locked="0"/>
    </xf>
    <xf numFmtId="1" fontId="38" fillId="0" borderId="73">
      <protection locked="0"/>
    </xf>
    <xf numFmtId="9" fontId="21" fillId="0" borderId="0" applyFont="0" applyFill="0" applyBorder="0" applyAlignment="0" applyProtection="0"/>
    <xf numFmtId="168" fontId="21" fillId="0" borderId="0" applyFont="0" applyFill="0" applyBorder="0" applyAlignment="0" applyProtection="0"/>
    <xf numFmtId="0" fontId="48" fillId="0" borderId="0"/>
    <xf numFmtId="0" fontId="48" fillId="0" borderId="0"/>
  </cellStyleXfs>
  <cellXfs count="316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3" fontId="15" fillId="3" borderId="30" xfId="0" applyNumberFormat="1" applyFont="1" applyFill="1" applyBorder="1" applyAlignment="1">
      <alignment horizontal="center" vertical="center" wrapText="1"/>
    </xf>
    <xf numFmtId="0" fontId="5" fillId="3" borderId="31" xfId="0" applyFont="1" applyFill="1" applyBorder="1" applyAlignment="1">
      <alignment horizontal="center" vertical="center" wrapText="1"/>
    </xf>
    <xf numFmtId="3" fontId="15" fillId="3" borderId="32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3" xfId="0" applyNumberFormat="1" applyFont="1" applyBorder="1" applyAlignment="1">
      <alignment horizontal="right"/>
    </xf>
    <xf numFmtId="164" fontId="5" fillId="0" borderId="34" xfId="0" applyNumberFormat="1" applyFont="1" applyBorder="1" applyAlignment="1">
      <alignment horizontal="right"/>
    </xf>
    <xf numFmtId="0" fontId="22" fillId="0" borderId="35" xfId="4" applyNumberFormat="1" applyFont="1" applyBorder="1" applyAlignment="1" applyProtection="1">
      <alignment horizontal="center" vertical="center" wrapText="1"/>
      <protection hidden="1"/>
    </xf>
    <xf numFmtId="3" fontId="22" fillId="0" borderId="36" xfId="1" applyNumberFormat="1" applyFont="1" applyBorder="1" applyAlignment="1" applyProtection="1">
      <alignment vertical="center"/>
      <protection hidden="1"/>
    </xf>
    <xf numFmtId="164" fontId="22" fillId="0" borderId="37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3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8" xfId="0" applyFont="1" applyFill="1" applyBorder="1" applyAlignment="1">
      <alignment horizontal="right" vertical="center" wrapText="1"/>
    </xf>
    <xf numFmtId="0" fontId="5" fillId="3" borderId="39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40" xfId="0" applyNumberFormat="1" applyFont="1" applyFill="1" applyBorder="1" applyAlignment="1">
      <alignment horizontal="right"/>
    </xf>
    <xf numFmtId="0" fontId="24" fillId="0" borderId="41" xfId="0" applyFont="1" applyBorder="1" applyAlignment="1">
      <alignment horizontal="left" indent="1"/>
    </xf>
    <xf numFmtId="3" fontId="24" fillId="0" borderId="41" xfId="0" applyNumberFormat="1" applyFont="1" applyBorder="1" applyAlignment="1">
      <alignment horizontal="right"/>
    </xf>
    <xf numFmtId="164" fontId="24" fillId="0" borderId="41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" fontId="5" fillId="3" borderId="45" xfId="0" applyNumberFormat="1" applyFont="1" applyFill="1" applyBorder="1" applyAlignment="1">
      <alignment horizontal="right" vertical="center" wrapText="1"/>
    </xf>
    <xf numFmtId="164" fontId="5" fillId="3" borderId="46" xfId="0" applyNumberFormat="1" applyFont="1" applyFill="1" applyBorder="1" applyAlignment="1">
      <alignment horizontal="right" vertical="center" wrapText="1"/>
    </xf>
    <xf numFmtId="3" fontId="5" fillId="3" borderId="47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8" xfId="0" applyNumberFormat="1" applyFont="1" applyBorder="1" applyAlignment="1">
      <alignment horizontal="right"/>
    </xf>
    <xf numFmtId="164" fontId="17" fillId="0" borderId="49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8" xfId="0" applyNumberFormat="1" applyFont="1" applyBorder="1" applyAlignment="1">
      <alignment horizontal="right"/>
    </xf>
    <xf numFmtId="164" fontId="18" fillId="0" borderId="49" xfId="0" applyNumberFormat="1" applyFont="1" applyBorder="1" applyAlignment="1">
      <alignment horizontal="right"/>
    </xf>
    <xf numFmtId="164" fontId="18" fillId="0" borderId="49" xfId="1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8" xfId="0" applyNumberFormat="1" applyFont="1" applyBorder="1" applyAlignment="1">
      <alignment horizontal="right"/>
    </xf>
    <xf numFmtId="164" fontId="5" fillId="0" borderId="49" xfId="0" applyNumberFormat="1" applyFont="1" applyBorder="1" applyAlignment="1">
      <alignment horizontal="right"/>
    </xf>
    <xf numFmtId="164" fontId="5" fillId="0" borderId="49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50" xfId="0" applyNumberFormat="1" applyFont="1" applyBorder="1" applyAlignment="1">
      <alignment horizontal="right"/>
    </xf>
    <xf numFmtId="164" fontId="5" fillId="0" borderId="51" xfId="0" applyNumberFormat="1" applyFont="1" applyBorder="1" applyAlignment="1">
      <alignment horizontal="right"/>
    </xf>
    <xf numFmtId="164" fontId="5" fillId="0" borderId="51" xfId="1" applyNumberFormat="1" applyFont="1" applyBorder="1" applyAlignment="1">
      <alignment horizontal="right"/>
    </xf>
    <xf numFmtId="3" fontId="5" fillId="3" borderId="54" xfId="0" applyNumberFormat="1" applyFont="1" applyFill="1" applyBorder="1" applyAlignment="1">
      <alignment horizontal="right" vertical="center" wrapText="1"/>
    </xf>
    <xf numFmtId="164" fontId="5" fillId="3" borderId="55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6" xfId="0" applyNumberFormat="1" applyFont="1" applyBorder="1" applyAlignment="1">
      <alignment horizontal="right"/>
    </xf>
    <xf numFmtId="164" fontId="17" fillId="0" borderId="57" xfId="0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4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3" xfId="0" applyNumberFormat="1" applyFont="1" applyBorder="1" applyAlignment="1">
      <alignment horizontal="right"/>
    </xf>
    <xf numFmtId="2" fontId="5" fillId="0" borderId="34" xfId="0" applyNumberFormat="1" applyFont="1" applyBorder="1" applyAlignment="1">
      <alignment horizontal="right"/>
    </xf>
    <xf numFmtId="2" fontId="22" fillId="0" borderId="36" xfId="1" applyNumberFormat="1" applyFont="1" applyBorder="1" applyAlignment="1" applyProtection="1">
      <alignment vertical="center"/>
      <protection hidden="1"/>
    </xf>
    <xf numFmtId="2" fontId="22" fillId="0" borderId="37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3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6" xfId="1" applyNumberFormat="1" applyFont="1" applyBorder="1" applyAlignment="1" applyProtection="1">
      <alignment vertical="center"/>
      <protection hidden="1"/>
    </xf>
    <xf numFmtId="164" fontId="11" fillId="0" borderId="24" xfId="0" applyNumberFormat="1" applyFont="1" applyBorder="1"/>
    <xf numFmtId="164" fontId="0" fillId="0" borderId="0" xfId="0" applyNumberFormat="1"/>
    <xf numFmtId="164" fontId="27" fillId="0" borderId="36" xfId="1" applyNumberFormat="1" applyFont="1" applyBorder="1" applyAlignment="1" applyProtection="1">
      <alignment vertical="center"/>
      <protection hidden="1"/>
    </xf>
    <xf numFmtId="164" fontId="27" fillId="0" borderId="37" xfId="4" applyNumberFormat="1" applyFont="1" applyBorder="1" applyAlignment="1" applyProtection="1">
      <alignment horizontal="right" vertical="center" wrapText="1"/>
      <protection hidden="1"/>
    </xf>
    <xf numFmtId="164" fontId="27" fillId="0" borderId="36" xfId="1" applyNumberFormat="1" applyFont="1" applyBorder="1" applyAlignment="1" applyProtection="1">
      <alignment horizontal="right" vertical="center"/>
      <protection hidden="1"/>
    </xf>
    <xf numFmtId="164" fontId="22" fillId="0" borderId="36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7" fontId="5" fillId="3" borderId="60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1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40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1" xfId="0" applyNumberFormat="1" applyFont="1" applyFill="1" applyBorder="1" applyAlignment="1">
      <alignment horizontal="right"/>
    </xf>
    <xf numFmtId="166" fontId="24" fillId="2" borderId="61" xfId="1" applyNumberFormat="1" applyFont="1" applyFill="1" applyBorder="1" applyAlignment="1">
      <alignment horizontal="right"/>
    </xf>
    <xf numFmtId="166" fontId="24" fillId="2" borderId="40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2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3" xfId="0" applyNumberFormat="1" applyFont="1" applyFill="1" applyBorder="1" applyAlignment="1">
      <alignment horizontal="right" vertical="center" wrapText="1"/>
    </xf>
    <xf numFmtId="164" fontId="22" fillId="4" borderId="63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2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3" fontId="20" fillId="3" borderId="27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8" fillId="3" borderId="42" xfId="0" applyFont="1" applyFill="1" applyBorder="1" applyAlignment="1">
      <alignment horizontal="center"/>
    </xf>
    <xf numFmtId="0" fontId="8" fillId="3" borderId="43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0" fontId="8" fillId="3" borderId="53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2" fontId="20" fillId="3" borderId="27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4" xfId="0" applyFont="1" applyBorder="1" applyAlignment="1">
      <alignment horizontal="left" wrapText="1"/>
    </xf>
    <xf numFmtId="0" fontId="0" fillId="0" borderId="0" xfId="0"/>
    <xf numFmtId="0" fontId="11" fillId="0" borderId="24" xfId="0" applyFont="1" applyBorder="1"/>
    <xf numFmtId="164" fontId="5" fillId="0" borderId="34" xfId="0" applyNumberFormat="1" applyFont="1" applyBorder="1" applyAlignment="1">
      <alignment horizontal="right"/>
    </xf>
    <xf numFmtId="3" fontId="5" fillId="0" borderId="33" xfId="0" applyNumberFormat="1" applyFont="1" applyBorder="1" applyAlignment="1">
      <alignment horizontal="right"/>
    </xf>
  </cellXfs>
  <cellStyles count="220">
    <cellStyle name="20% - Énfasis1 2" xfId="9" xr:uid="{4F843A57-74A8-47F4-A984-5F9FD2E7ECA2}"/>
    <cellStyle name="20% - Énfasis1 3" xfId="10" xr:uid="{F4D46412-C6E6-48FB-A5BE-D02FE4ADEAA8}"/>
    <cellStyle name="20% - Énfasis1 4" xfId="11" xr:uid="{74C59814-04D1-473E-8CC8-107901FBE676}"/>
    <cellStyle name="20% - Énfasis1 5" xfId="12" xr:uid="{A24594F7-618B-481C-9B37-3F3B38CA750A}"/>
    <cellStyle name="20% - Énfasis2 2" xfId="13" xr:uid="{E89993CA-1E86-4445-ABF7-4B502C41EB01}"/>
    <cellStyle name="20% - Énfasis2 3" xfId="14" xr:uid="{6E549656-D147-4A19-98AE-02AB2C96F3B4}"/>
    <cellStyle name="20% - Énfasis2 4" xfId="15" xr:uid="{F79C7063-4783-461E-B5E1-FD8BBCD51B46}"/>
    <cellStyle name="20% - Énfasis2 5" xfId="16" xr:uid="{F84B1227-FC34-4244-B6D9-1DAB8A81A77C}"/>
    <cellStyle name="20% - Énfasis3 2" xfId="17" xr:uid="{DCC509A9-F3C4-4001-BE6D-A1B793EBB10E}"/>
    <cellStyle name="20% - Énfasis3 3" xfId="18" xr:uid="{63C2FD1F-8358-4C00-8766-84BD77EE3BAC}"/>
    <cellStyle name="20% - Énfasis3 4" xfId="19" xr:uid="{8024E476-A141-4265-A7C4-D43C0DCCE44D}"/>
    <cellStyle name="20% - Énfasis3 5" xfId="20" xr:uid="{D92F0E42-DF2E-4CC9-9146-7D2C7FE01FCB}"/>
    <cellStyle name="20% - Énfasis4 2" xfId="21" xr:uid="{453CD777-22E4-4994-A333-D283090958DF}"/>
    <cellStyle name="20% - Énfasis4 3" xfId="22" xr:uid="{484FB90B-7B4E-4E07-87C4-3AAC0B38C118}"/>
    <cellStyle name="20% - Énfasis4 4" xfId="23" xr:uid="{CC5DB9B5-B75B-431B-AE35-433B784F8904}"/>
    <cellStyle name="20% - Énfasis4 5" xfId="24" xr:uid="{FEFB3960-9F0D-4430-B965-03C9E80136BD}"/>
    <cellStyle name="20% - Énfasis5 2" xfId="25" xr:uid="{9C0B9058-EEA8-40F2-9463-BF4216443E2F}"/>
    <cellStyle name="20% - Énfasis5 3" xfId="26" xr:uid="{896373D3-235D-473E-8F86-0EA8FB0694A6}"/>
    <cellStyle name="20% - Énfasis5 4" xfId="27" xr:uid="{263400D2-E115-445D-9AC1-0820BAA31AE5}"/>
    <cellStyle name="20% - Énfasis5 5" xfId="28" xr:uid="{4EFC5A6B-A53F-4263-992E-42052C3DF2A8}"/>
    <cellStyle name="20% - Énfasis6 2" xfId="29" xr:uid="{456C8057-99A7-4AED-82EC-8F72C7B9895D}"/>
    <cellStyle name="20% - Énfasis6 3" xfId="30" xr:uid="{33764788-52A1-4AAD-B136-AEE090D11923}"/>
    <cellStyle name="20% - Énfasis6 4" xfId="31" xr:uid="{1B02231C-0194-46FE-9311-24451FB60132}"/>
    <cellStyle name="20% - Énfasis6 5" xfId="32" xr:uid="{A1A17456-5A4A-46A3-BDE0-B91BA4DE5562}"/>
    <cellStyle name="40% - Énfasis1 2" xfId="33" xr:uid="{73720438-FCAA-44BC-8430-CD38B0A07CBA}"/>
    <cellStyle name="40% - Énfasis1 3" xfId="34" xr:uid="{A3D8CDE3-7D66-4C84-ADF9-41EB3E7A446F}"/>
    <cellStyle name="40% - Énfasis1 4" xfId="35" xr:uid="{93E67A77-786A-4505-98DF-990FDFEDF534}"/>
    <cellStyle name="40% - Énfasis1 5" xfId="36" xr:uid="{AA77B95D-912D-4639-9941-A5FE12D80D4F}"/>
    <cellStyle name="40% - Énfasis2 2" xfId="37" xr:uid="{7FC70C39-41B2-4BDC-952E-AFAAA3E77F76}"/>
    <cellStyle name="40% - Énfasis2 3" xfId="38" xr:uid="{427BE0C1-6393-48BB-86F8-A3D7FF2BE187}"/>
    <cellStyle name="40% - Énfasis2 4" xfId="39" xr:uid="{72AB421C-DF74-45C1-AB36-1F4A80C352CF}"/>
    <cellStyle name="40% - Énfasis2 5" xfId="40" xr:uid="{319E5896-B683-40A6-9A78-E2442246B502}"/>
    <cellStyle name="40% - Énfasis3 2" xfId="41" xr:uid="{BFB7DCE9-3987-482C-8D90-D9CC46664024}"/>
    <cellStyle name="40% - Énfasis3 3" xfId="42" xr:uid="{2124A51F-8B63-477F-B10B-681AE8A76641}"/>
    <cellStyle name="40% - Énfasis3 4" xfId="43" xr:uid="{4D5D2412-B50C-411C-AAA8-4DBCF5685C13}"/>
    <cellStyle name="40% - Énfasis3 5" xfId="44" xr:uid="{D8FA99B7-ED00-45BB-BEC6-32CB875AA6F6}"/>
    <cellStyle name="40% - Énfasis4 2" xfId="45" xr:uid="{126DD1C3-9AD8-4150-B819-46DABBBFE44B}"/>
    <cellStyle name="40% - Énfasis4 3" xfId="46" xr:uid="{4B210D29-50DC-4617-8127-35EE98548D45}"/>
    <cellStyle name="40% - Énfasis4 4" xfId="47" xr:uid="{6E0D7BE3-9E0B-45C7-B93E-E8B47238E1AC}"/>
    <cellStyle name="40% - Énfasis4 5" xfId="48" xr:uid="{C9B97C61-212E-4EBE-9700-C291A59F966E}"/>
    <cellStyle name="40% - Énfasis5 2" xfId="49" xr:uid="{F0C9B355-9721-446C-87C9-9E84D67B2D3D}"/>
    <cellStyle name="40% - Énfasis5 3" xfId="50" xr:uid="{1F72C3BA-CCEA-4516-9210-3B4F95EE16A8}"/>
    <cellStyle name="40% - Énfasis5 4" xfId="51" xr:uid="{A185D3FF-0E64-4D03-898B-8214FEF52F74}"/>
    <cellStyle name="40% - Énfasis5 5" xfId="52" xr:uid="{17975608-1683-4106-AE15-50B2C4466822}"/>
    <cellStyle name="40% - Énfasis6 2" xfId="53" xr:uid="{57EFEF1D-C09F-4A02-8D34-15ADD7683A8D}"/>
    <cellStyle name="40% - Énfasis6 3" xfId="54" xr:uid="{3CCB9554-D4BE-45B9-BC0D-8B1875CDCCEB}"/>
    <cellStyle name="40% - Énfasis6 4" xfId="55" xr:uid="{319B59E7-85E7-4670-80D6-1E6AC16CB18D}"/>
    <cellStyle name="40% - Énfasis6 5" xfId="56" xr:uid="{78BF7394-A28A-4044-8B49-73AB70CD9E8D}"/>
    <cellStyle name="60% - Énfasis1 2" xfId="57" xr:uid="{62BC3EBC-C568-4811-BCA4-8EDC9EC3D625}"/>
    <cellStyle name="60% - Énfasis1 3" xfId="58" xr:uid="{D5E4C72A-70B7-498A-A163-CE3FE4DDD1A3}"/>
    <cellStyle name="60% - Énfasis1 4" xfId="59" xr:uid="{241A856A-A36F-4E91-8958-5E0980E85DDF}"/>
    <cellStyle name="60% - Énfasis1 5" xfId="60" xr:uid="{EEF77FDC-9A4D-4624-BF68-919E4BAF479A}"/>
    <cellStyle name="60% - Énfasis2 2" xfId="61" xr:uid="{5873BA7C-B873-4D93-A906-F6CD12BB3DF7}"/>
    <cellStyle name="60% - Énfasis2 3" xfId="62" xr:uid="{041421A4-C823-4AEE-AC5B-805D281197C1}"/>
    <cellStyle name="60% - Énfasis2 4" xfId="63" xr:uid="{B59D6D5D-8FDE-4AC7-9927-2C5F1260D8A8}"/>
    <cellStyle name="60% - Énfasis2 5" xfId="64" xr:uid="{2C7C08BF-43D7-4D4B-9DAA-E2A3B325D8AE}"/>
    <cellStyle name="60% - Énfasis3 2" xfId="65" xr:uid="{F7C43F46-919E-404E-8B37-400A7CAF8B3A}"/>
    <cellStyle name="60% - Énfasis3 3" xfId="66" xr:uid="{ABB89218-D63B-45B7-8E38-FBFB79066AC3}"/>
    <cellStyle name="60% - Énfasis3 4" xfId="67" xr:uid="{59F7BB29-43D0-43E1-8517-44B0C74A4BB0}"/>
    <cellStyle name="60% - Énfasis3 5" xfId="68" xr:uid="{A0124F5E-C979-4F6F-AD3D-406E74F64694}"/>
    <cellStyle name="60% - Énfasis4 2" xfId="69" xr:uid="{3C4D9FE7-3E5B-4E6A-BC1C-E6C74441940B}"/>
    <cellStyle name="60% - Énfasis4 3" xfId="70" xr:uid="{B649DE3E-2C53-4513-BD32-3B471555A400}"/>
    <cellStyle name="60% - Énfasis4 4" xfId="71" xr:uid="{027EDC31-E2FD-4BB4-895C-276C35C43024}"/>
    <cellStyle name="60% - Énfasis4 5" xfId="72" xr:uid="{545EC159-FBD4-40EB-BDE2-1C3A4FDA626D}"/>
    <cellStyle name="60% - Énfasis5 2" xfId="73" xr:uid="{F45475B5-3470-4FE1-8739-CDCA05F500AB}"/>
    <cellStyle name="60% - Énfasis5 3" xfId="74" xr:uid="{80DA6350-73FB-40AB-B746-E6B5B78B18CB}"/>
    <cellStyle name="60% - Énfasis5 4" xfId="75" xr:uid="{25E29869-7BE4-4CB5-9F9C-9BE7AD462E16}"/>
    <cellStyle name="60% - Énfasis5 5" xfId="76" xr:uid="{E7C2A197-CBBA-4E74-B392-D7C7C39DDBD8}"/>
    <cellStyle name="60% - Énfasis6 2" xfId="77" xr:uid="{43915BDF-C6BC-4766-9FB7-850EEB4763F7}"/>
    <cellStyle name="60% - Énfasis6 3" xfId="78" xr:uid="{AC7CC2F8-75FC-49B3-B650-456F1C56BA5D}"/>
    <cellStyle name="60% - Énfasis6 4" xfId="79" xr:uid="{ECF1B3F1-4C37-41F6-A662-D13D4CB1FCE0}"/>
    <cellStyle name="60% - Énfasis6 5" xfId="80" xr:uid="{CD565BFC-263A-4E64-A789-01B9230C456A}"/>
    <cellStyle name="Buena 2" xfId="81" xr:uid="{17D8971D-35DA-4DCB-95F7-0ECE431532AF}"/>
    <cellStyle name="Buena 3" xfId="82" xr:uid="{EFE278FC-9A05-4EBD-A324-695E19EC2ABF}"/>
    <cellStyle name="Buena 4" xfId="83" xr:uid="{0BC97C11-3F9B-499E-B74E-41161C9EBF11}"/>
    <cellStyle name="Buena 5" xfId="84" xr:uid="{5CDA1057-DC2B-41D0-999C-E9536484101B}"/>
    <cellStyle name="Cabecera 1" xfId="85" xr:uid="{E3280960-B4AC-40A7-BE3E-1F1FD3C021CE}"/>
    <cellStyle name="Cabecera 2" xfId="86" xr:uid="{16A47D4C-439F-4236-ACB3-827C75BEDB62}"/>
    <cellStyle name="Cálculo 2" xfId="87" xr:uid="{6429EF69-56AA-4034-8975-1B8FE2A0A14E}"/>
    <cellStyle name="Cálculo 3" xfId="88" xr:uid="{38ABAB06-F195-4EAB-89CC-A192AE5BBA1F}"/>
    <cellStyle name="Cálculo 4" xfId="89" xr:uid="{E5983CAE-7E10-42FC-AD76-F1CAC9FDA16A}"/>
    <cellStyle name="Cálculo 5" xfId="90" xr:uid="{C3061F9A-9FF0-44CD-9493-E3E3DA95244B}"/>
    <cellStyle name="Celda de comprobación 2" xfId="91" xr:uid="{AB1982BF-BBF6-4D5D-BA23-4D37EF8D1B14}"/>
    <cellStyle name="Celda de comprobación 3" xfId="92" xr:uid="{236FB5DA-3744-4B24-AA8F-500DA60DC6A7}"/>
    <cellStyle name="Celda de comprobación 4" xfId="93" xr:uid="{058F25F5-8850-4BE6-B991-80B65622B21A}"/>
    <cellStyle name="Celda de comprobación 5" xfId="94" xr:uid="{ADDE7503-6FE0-4D9B-A4C4-2634DB31D673}"/>
    <cellStyle name="Celda vinculada 2" xfId="95" xr:uid="{756AD87A-0352-44F4-8789-F4C784C39DD9}"/>
    <cellStyle name="Celda vinculada 3" xfId="96" xr:uid="{DDF4D931-C577-4FEA-B233-7814282E0D28}"/>
    <cellStyle name="Celda vinculada 4" xfId="97" xr:uid="{6C525491-4439-4C4B-93CA-A4845C421E4D}"/>
    <cellStyle name="Celda vinculada 5" xfId="98" xr:uid="{2ED155C8-DB86-4BEF-9097-5CAFC9C4B3DF}"/>
    <cellStyle name="Encabezado 4 2" xfId="99" xr:uid="{BEC4E142-C4DA-4370-AF99-CAD3183663B7}"/>
    <cellStyle name="Encabezado 4 3" xfId="100" xr:uid="{8E9D1C4D-3EA1-4996-BC52-BC252E7FCAEF}"/>
    <cellStyle name="Encabezado 4 4" xfId="101" xr:uid="{199E70CF-8EE1-4B00-B0A3-0BA5EF64A119}"/>
    <cellStyle name="Encabezado 4 5" xfId="102" xr:uid="{5D3840B2-757F-4BDC-B91E-D7B89F9424EB}"/>
    <cellStyle name="Énfasis1 2" xfId="103" xr:uid="{C8009A8C-F1A5-4E63-80CD-ED81A2592E17}"/>
    <cellStyle name="Énfasis1 3" xfId="104" xr:uid="{B31DCEE1-DC28-4EEA-93C8-693D0FE0DA31}"/>
    <cellStyle name="Énfasis1 4" xfId="105" xr:uid="{7AFF16E6-7CF5-4D26-9E56-3B9A5450EDF6}"/>
    <cellStyle name="Énfasis1 5" xfId="106" xr:uid="{8AF47B77-50FF-4CA5-8C0E-BB61C860003B}"/>
    <cellStyle name="Énfasis2 2" xfId="107" xr:uid="{603A14CF-0FE9-4B34-AA89-70F36517E9AD}"/>
    <cellStyle name="Énfasis2 3" xfId="108" xr:uid="{3345C78E-C42C-4FA9-8BDF-78C8145174C1}"/>
    <cellStyle name="Énfasis2 4" xfId="109" xr:uid="{6129C3FC-EA12-446B-A64E-EEB95686ECCA}"/>
    <cellStyle name="Énfasis2 5" xfId="110" xr:uid="{E3533C63-9E5B-498F-9ABD-BF7168E51B19}"/>
    <cellStyle name="Énfasis3 2" xfId="111" xr:uid="{F58B86FC-7BDB-49A4-A6E2-01AB724247BB}"/>
    <cellStyle name="Énfasis3 3" xfId="112" xr:uid="{4C6A1FBD-BFAA-4F69-BB20-FBD229A2F674}"/>
    <cellStyle name="Énfasis3 4" xfId="113" xr:uid="{FB03A8C3-98AD-4A02-8717-8CDE2CD8AFEF}"/>
    <cellStyle name="Énfasis3 5" xfId="114" xr:uid="{FD69ADED-0E40-4B5E-8BF9-209D080D691E}"/>
    <cellStyle name="Énfasis4 2" xfId="115" xr:uid="{213AC324-583C-4C76-8C53-D668FE940BEC}"/>
    <cellStyle name="Énfasis4 3" xfId="116" xr:uid="{C73F1E22-DDAA-4477-998A-1ACD88EFCC03}"/>
    <cellStyle name="Énfasis4 4" xfId="117" xr:uid="{91651DC9-B999-4B7B-AAF2-00FC1228B6D0}"/>
    <cellStyle name="Énfasis4 5" xfId="118" xr:uid="{9EBB3C30-CE2A-4703-BD9B-B18D83E8AA02}"/>
    <cellStyle name="Énfasis5 2" xfId="119" xr:uid="{E1A9F078-5EFD-4B25-848C-C81CBF443899}"/>
    <cellStyle name="Énfasis5 3" xfId="120" xr:uid="{CD3C0C80-A49A-4CF0-8D85-08769992401C}"/>
    <cellStyle name="Énfasis5 4" xfId="121" xr:uid="{89BB8356-CCD0-4410-AF78-BD0CA8A68EA1}"/>
    <cellStyle name="Énfasis5 5" xfId="122" xr:uid="{8BEF40F5-0063-4519-B885-E8F375E64EE9}"/>
    <cellStyle name="Énfasis6 2" xfId="123" xr:uid="{1ED9955D-73DF-40E9-9358-CDD19534E632}"/>
    <cellStyle name="Énfasis6 3" xfId="124" xr:uid="{70DD2332-393F-4394-80E9-56057FA7415D}"/>
    <cellStyle name="Énfasis6 4" xfId="125" xr:uid="{DF2A209E-DFA3-49A2-AD3B-A3AA55459D2E}"/>
    <cellStyle name="Énfasis6 5" xfId="126" xr:uid="{27A688DD-8735-4B2F-BE15-94FBF4E62D75}"/>
    <cellStyle name="Entrada 2" xfId="127" xr:uid="{33026D58-9FA1-42D9-9A6D-85EEFB4B7612}"/>
    <cellStyle name="Entrada 3" xfId="128" xr:uid="{7C2D6474-7023-4EBE-9E78-82F3B9BBB756}"/>
    <cellStyle name="Entrada 4" xfId="129" xr:uid="{3DEDA174-94CA-452C-9025-7FEFFEC93088}"/>
    <cellStyle name="Entrada 5" xfId="130" xr:uid="{41BF77F6-0BF8-4C77-AAF4-7F1C50520DE9}"/>
    <cellStyle name="Estilo 1" xfId="131" xr:uid="{261079BB-BBDE-45AF-A8F5-F8C2C10CC609}"/>
    <cellStyle name="Euro" xfId="132" xr:uid="{867C0069-3E92-4EDC-ADDA-8A64AF85DB89}"/>
    <cellStyle name="Fecha" xfId="133" xr:uid="{28FE388C-EDFA-4531-B3D3-43FC984C0B7C}"/>
    <cellStyle name="Fijo" xfId="134" xr:uid="{F5311FC9-DB19-4701-8041-85CBF37327F0}"/>
    <cellStyle name="Hipervínculo" xfId="2" builtinId="8"/>
    <cellStyle name="Hipervínculo 2" xfId="135" xr:uid="{AB443080-509A-4A16-BF77-6559CD69E81D}"/>
    <cellStyle name="Incorrecto 2" xfId="136" xr:uid="{3F92141A-AE74-41F2-9911-6847E14E865A}"/>
    <cellStyle name="Incorrecto 3" xfId="137" xr:uid="{2939ABD2-98D8-42AE-B4B9-A7A86592BFC3}"/>
    <cellStyle name="Incorrecto 4" xfId="138" xr:uid="{B0C69D80-2557-4ED0-803B-734A0FA11144}"/>
    <cellStyle name="Incorrecto 5" xfId="139" xr:uid="{4E5A09CB-EDF8-4AEC-A7C5-F2B23B641FAF}"/>
    <cellStyle name="Millares [0] 2" xfId="140" xr:uid="{B1A9C3AA-5BC2-4FCC-A49E-B3854124B9A5}"/>
    <cellStyle name="Millares [0] 2 2" xfId="141" xr:uid="{4F20B69E-E31F-4436-AF60-27FA2B350D97}"/>
    <cellStyle name="Millares [0] 2 3" xfId="217" xr:uid="{FDC9C9BD-E8CE-4DED-BF1E-9E29ADD42184}"/>
    <cellStyle name="Monetario" xfId="142" xr:uid="{AD3B7891-BEF2-4594-BFE9-F5D2FDE274B6}"/>
    <cellStyle name="Monetario0" xfId="143" xr:uid="{C69FC726-B90B-47FC-9B73-8E4E95DC0113}"/>
    <cellStyle name="Neutral 2" xfId="144" xr:uid="{802E4AC8-B0E2-4BC0-A7E0-9590C7FECD8A}"/>
    <cellStyle name="Neutral 3" xfId="145" xr:uid="{C1A44E02-B9C4-47EC-855F-41CD985D69FE}"/>
    <cellStyle name="Neutral 4" xfId="146" xr:uid="{463AF4E3-1C54-4463-AA6D-840610B6FB20}"/>
    <cellStyle name="Neutral 5" xfId="147" xr:uid="{3217BE55-8907-4384-B583-0D92176E2FE5}"/>
    <cellStyle name="Normal" xfId="0" builtinId="0"/>
    <cellStyle name="Normal 10" xfId="219" xr:uid="{90319ED7-3AFC-472B-827F-066B90BF16A9}"/>
    <cellStyle name="Normal 2" xfId="148" xr:uid="{E9ECA60D-145C-40DD-B6A7-274B9FDB27B7}"/>
    <cellStyle name="Normal 2 2" xfId="4" xr:uid="{D3BB1A95-E146-436B-A668-967E973A2640}"/>
    <cellStyle name="Normal 2 2 2" xfId="149" xr:uid="{DD9B15C7-182D-42D8-8418-0CD9E5FB85EE}"/>
    <cellStyle name="Normal 2 2 3" xfId="150" xr:uid="{ACE298FE-A1A7-4B49-BCCF-D5D351D546CB}"/>
    <cellStyle name="Normal 2 3" xfId="151" xr:uid="{E7C489D7-636E-446A-88D3-36B23F329171}"/>
    <cellStyle name="Normal 2 4" xfId="152" xr:uid="{F501B79A-52F1-4E6C-BEA6-C2DE0E26D9F7}"/>
    <cellStyle name="Normal 2 5" xfId="153" xr:uid="{E9BF4A23-C2F1-4606-9F93-75A064C7DDE7}"/>
    <cellStyle name="Normal 2 6" xfId="3" xr:uid="{229ABB03-A5EB-4A9C-A7BB-C4DE0C42649A}"/>
    <cellStyle name="Normal 2_Entrada Turistas Ext Aerop mes" xfId="154" xr:uid="{E0053773-A00F-42CA-B3BD-E85088B62BE8}"/>
    <cellStyle name="Normal 3" xfId="155" xr:uid="{2581D2A4-4D4A-4A93-B321-BE53B844FA2E}"/>
    <cellStyle name="Normal 3 2" xfId="156" xr:uid="{10F2CB16-ED9C-4636-B09F-7CBB9339F3F5}"/>
    <cellStyle name="Normal 3 3" xfId="157" xr:uid="{2EBF280D-C29B-4918-ACD0-59316FF9AFCC}"/>
    <cellStyle name="Normal 3 4" xfId="158" xr:uid="{87905F23-E670-4DED-90EC-8F8E8C702230}"/>
    <cellStyle name="Normal 4" xfId="159" xr:uid="{A03DB124-9E46-4E48-9A88-B88591F72FAE}"/>
    <cellStyle name="Normal 5" xfId="160" xr:uid="{C309AA6B-66E3-4C12-8618-1E096117EFB6}"/>
    <cellStyle name="Normal 6" xfId="161" xr:uid="{6A086734-9C07-4B43-8B58-0D81CA23CDE5}"/>
    <cellStyle name="Normal 7" xfId="162" xr:uid="{92A73854-5AE5-4A67-9B9E-FC08B0A0331E}"/>
    <cellStyle name="Normal 8" xfId="163" xr:uid="{75AEE510-AE56-44C9-86D2-D75B759BBEAF}"/>
    <cellStyle name="Normal 9" xfId="218" xr:uid="{2FCF1AE4-208E-4777-AB3A-418288860302}"/>
    <cellStyle name="Notas 2" xfId="164" xr:uid="{E21E8903-C35E-48D0-B678-E7FEF695C8C0}"/>
    <cellStyle name="Notas 3" xfId="165" xr:uid="{A56F4305-70D7-4753-B637-AAA8B04FCB71}"/>
    <cellStyle name="Notas 4" xfId="166" xr:uid="{10CDCA11-9E7F-47C3-BF6D-4B81D9A20D42}"/>
    <cellStyle name="Notas 5" xfId="167" xr:uid="{68FB1DC7-76BA-4FED-B35D-DBA01EB92B96}"/>
    <cellStyle name="Porcentaje" xfId="1" builtinId="5"/>
    <cellStyle name="Porcentaje 2" xfId="168" xr:uid="{68547A22-1830-44FE-8198-C51705A3D2AC}"/>
    <cellStyle name="Porcentaje 2 2" xfId="216" xr:uid="{EF47F3F3-51AE-4680-B3BF-1692D3356F58}"/>
    <cellStyle name="Porcentaje 3" xfId="169" xr:uid="{467A3B41-34AC-4322-A3AE-734942557274}"/>
    <cellStyle name="Porcentual 2" xfId="170" xr:uid="{A75226ED-65D7-4A1B-8478-E60FE18E9CCC}"/>
    <cellStyle name="Porcentual 2 10" xfId="171" xr:uid="{7F757FA5-7E53-4129-81F8-52FA16E111E3}"/>
    <cellStyle name="Porcentual 2 11" xfId="172" xr:uid="{C03B66D6-57EF-4C24-BA4F-3B157462CB1E}"/>
    <cellStyle name="Porcentual 2 2" xfId="173" xr:uid="{BF850E3F-40AD-40D3-8E7C-3BD1AAFF885B}"/>
    <cellStyle name="Porcentual 2 3" xfId="174" xr:uid="{93AA2648-F458-4D80-B914-20F0894B30CE}"/>
    <cellStyle name="Porcentual 2 4" xfId="175" xr:uid="{D37FB367-C69D-472C-9D66-8520E3EE2BB5}"/>
    <cellStyle name="Porcentual 2 5" xfId="176" xr:uid="{678EAEDA-19EC-4EF6-B373-0527C89BC0DB}"/>
    <cellStyle name="Porcentual 2 6" xfId="177" xr:uid="{DD8CF4B0-6717-4B9E-AF91-83D5F026ABA4}"/>
    <cellStyle name="Porcentual 2 7" xfId="178" xr:uid="{87AE2585-C125-4A1C-B40F-D11AE5E51977}"/>
    <cellStyle name="Porcentual 2 8" xfId="179" xr:uid="{6A76D4AE-CB93-4328-9C98-AE770EDA9012}"/>
    <cellStyle name="Porcentual 2 9" xfId="180" xr:uid="{69B9B5D1-308B-4578-B610-67C28839035A}"/>
    <cellStyle name="Porcentual_Series anuales Estadísticas de Turismo" xfId="181" xr:uid="{9C122191-E5C6-40BF-BAB9-070242E6C33E}"/>
    <cellStyle name="Punto" xfId="182" xr:uid="{4F4730D8-F5CA-4A72-A153-E449D80F66D6}"/>
    <cellStyle name="Punto0" xfId="183" xr:uid="{5E2F68A4-498D-4557-B643-A7DC39F400E2}"/>
    <cellStyle name="Salida 2" xfId="184" xr:uid="{DD498C6A-8EC5-472B-9F05-5E140F1FB071}"/>
    <cellStyle name="Salida 3" xfId="185" xr:uid="{85F9DBD6-85F1-41A7-BD46-3EF75501A506}"/>
    <cellStyle name="Salida 4" xfId="186" xr:uid="{61E8A639-43FD-4AC1-8CA4-698393E39487}"/>
    <cellStyle name="Salida 5" xfId="187" xr:uid="{B7D36996-01D0-4CDB-A87F-EBFABDD31D06}"/>
    <cellStyle name="style1602083048330" xfId="5" xr:uid="{F6AC9B20-E37F-4588-A901-F481A78C3F06}"/>
    <cellStyle name="style1602083050160" xfId="6" xr:uid="{22E7BE1B-6098-473C-A6D5-F119B497AAA0}"/>
    <cellStyle name="style1602083050187" xfId="7" xr:uid="{0425AE17-587E-4CCF-9C54-91392622B4B0}"/>
    <cellStyle name="style1602083050207" xfId="8" xr:uid="{A0102831-6C19-4DB4-8FEA-3E9B325F5B6B}"/>
    <cellStyle name="Texto de advertencia 2" xfId="188" xr:uid="{1B9DD0F6-C031-444D-AFA1-AE095C652CDF}"/>
    <cellStyle name="Texto de advertencia 3" xfId="189" xr:uid="{2F3D7297-46DE-409A-A350-CA4FB043917E}"/>
    <cellStyle name="Texto de advertencia 4" xfId="190" xr:uid="{616B98AA-10DC-4EB1-8361-2CA7ED86A3E6}"/>
    <cellStyle name="Texto de advertencia 5" xfId="191" xr:uid="{AED72DD0-385C-45C9-B7AF-9F97D7A0214E}"/>
    <cellStyle name="Texto explicativo 2" xfId="192" xr:uid="{D3C67E6D-C108-4BDD-B81F-D5E900B4E419}"/>
    <cellStyle name="Texto explicativo 3" xfId="193" xr:uid="{376AC64A-F1F2-4AE0-ACF5-F5EF158EEBBD}"/>
    <cellStyle name="Texto explicativo 4" xfId="194" xr:uid="{89580DD3-B7FF-4008-B110-5882B0C55FBD}"/>
    <cellStyle name="Texto explicativo 5" xfId="195" xr:uid="{B802FA98-579D-410F-8D2B-6946A194C4E2}"/>
    <cellStyle name="Título 1 2" xfId="196" xr:uid="{42396072-25BD-4033-B623-417C75B76818}"/>
    <cellStyle name="Título 1 3" xfId="197" xr:uid="{C857B40E-A36A-444F-A8DF-252FA673690E}"/>
    <cellStyle name="Título 1 4" xfId="198" xr:uid="{DCFFB607-0D70-4B8F-BA0B-710AF43FDED4}"/>
    <cellStyle name="Título 1 5" xfId="199" xr:uid="{04FCBAA3-948D-4059-9A93-B01307E6446A}"/>
    <cellStyle name="Título 2 2" xfId="200" xr:uid="{48697A24-391D-4490-ADF3-4CA9AF255CE0}"/>
    <cellStyle name="Título 2 3" xfId="201" xr:uid="{0A9863E9-3F41-4825-AD1C-8C719EDBD7FC}"/>
    <cellStyle name="Título 2 4" xfId="202" xr:uid="{A42F8EAA-71F3-4AFC-9CA9-E5B44B4F7F4D}"/>
    <cellStyle name="Título 2 5" xfId="203" xr:uid="{74639FD1-9AF7-42E9-B01F-1F30FA7D92F1}"/>
    <cellStyle name="Título 3 2" xfId="204" xr:uid="{78CAED7C-4C7B-4E9F-8C4E-093F2B4BF91F}"/>
    <cellStyle name="Título 3 3" xfId="205" xr:uid="{E9C777F9-E8A0-42EE-AC09-03387FA49ED9}"/>
    <cellStyle name="Título 3 4" xfId="206" xr:uid="{E2ED41A9-6129-46AB-9698-C72B9E5CBB78}"/>
    <cellStyle name="Título 3 5" xfId="207" xr:uid="{F9CA6686-3F0C-4C85-B312-6353E4F1A080}"/>
    <cellStyle name="Título 4" xfId="208" xr:uid="{107CF570-10F1-4B8A-81FF-69B0D30158D5}"/>
    <cellStyle name="Título 5" xfId="209" xr:uid="{B8387C58-51B2-43F9-90C6-A9EE6FBC6742}"/>
    <cellStyle name="Título 6" xfId="210" xr:uid="{56FA8A13-F335-4F4C-93B2-67828D4D2443}"/>
    <cellStyle name="Título 7" xfId="211" xr:uid="{17EF30AD-8888-4501-BB1C-44FCB1FE443C}"/>
    <cellStyle name="Total 2" xfId="212" xr:uid="{184B4A9D-063D-44AF-8B16-75B1D59263EC}"/>
    <cellStyle name="Total 3" xfId="213" xr:uid="{F087D26A-59BE-4EB6-BFCC-136F37D3B338}"/>
    <cellStyle name="Total 4" xfId="214" xr:uid="{E36BDF2F-6969-470D-926B-7E8A96B88B80}"/>
    <cellStyle name="Total 5" xfId="215" xr:uid="{BE0FC0B0-BE6F-4AED-BF15-1CF98751351B}"/>
  </cellStyles>
  <dxfs count="0"/>
  <tableStyles count="1" defaultTableStyle="TableStyleMedium2" defaultPivotStyle="PivotStyleLight16">
    <tableStyle name="Invisible" pivot="0" table="0" count="0" xr9:uid="{27538057-C27D-4731-802D-793D0756D97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theme" Target="theme/theme1.xml"/><Relationship Id="rId50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1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B84-40C1-8C96-65A9316AA37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101909</c:v>
                </c:pt>
                <c:pt idx="1">
                  <c:v>100001</c:v>
                </c:pt>
                <c:pt idx="2">
                  <c:v>119259</c:v>
                </c:pt>
                <c:pt idx="3">
                  <c:v>107270</c:v>
                </c:pt>
                <c:pt idx="4">
                  <c:v>104348</c:v>
                </c:pt>
                <c:pt idx="5">
                  <c:v>109110</c:v>
                </c:pt>
                <c:pt idx="6">
                  <c:v>112094</c:v>
                </c:pt>
                <c:pt idx="7">
                  <c:v>119564</c:v>
                </c:pt>
                <c:pt idx="8">
                  <c:v>99309</c:v>
                </c:pt>
                <c:pt idx="9">
                  <c:v>109838</c:v>
                </c:pt>
                <c:pt idx="10">
                  <c:v>107365</c:v>
                </c:pt>
                <c:pt idx="11">
                  <c:v>109344</c:v>
                </c:pt>
                <c:pt idx="12">
                  <c:v>1299411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84-40C1-8C96-65A9316AA375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B84-40C1-8C96-65A9316AA375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72992</c:v>
                </c:pt>
                <c:pt idx="1">
                  <c:v>88104</c:v>
                </c:pt>
                <c:pt idx="2">
                  <c:v>104660</c:v>
                </c:pt>
                <c:pt idx="3">
                  <c:v>110839</c:v>
                </c:pt>
                <c:pt idx="4">
                  <c:v>97379</c:v>
                </c:pt>
                <c:pt idx="5">
                  <c:v>99145</c:v>
                </c:pt>
                <c:pt idx="6">
                  <c:v>119732</c:v>
                </c:pt>
                <c:pt idx="7">
                  <c:v>117894</c:v>
                </c:pt>
                <c:pt idx="8">
                  <c:v>103298</c:v>
                </c:pt>
                <c:pt idx="9">
                  <c:v>113209</c:v>
                </c:pt>
                <c:pt idx="10">
                  <c:v>107366</c:v>
                </c:pt>
                <c:pt idx="11">
                  <c:v>108917</c:v>
                </c:pt>
                <c:pt idx="12">
                  <c:v>1243535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B84-40C1-8C96-65A9316AA375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B84-40C1-8C96-65A9316AA37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102127</c:v>
                </c:pt>
                <c:pt idx="1">
                  <c:v>102173</c:v>
                </c:pt>
                <c:pt idx="2">
                  <c:v>114283</c:v>
                </c:pt>
                <c:pt idx="3">
                  <c:v>112901</c:v>
                </c:pt>
                <c:pt idx="4">
                  <c:v>96632</c:v>
                </c:pt>
                <c:pt idx="5">
                  <c:v>109784</c:v>
                </c:pt>
                <c:pt idx="6">
                  <c:v>112830</c:v>
                </c:pt>
                <c:pt idx="7">
                  <c:v>116797</c:v>
                </c:pt>
                <c:pt idx="8">
                  <c:v>107312</c:v>
                </c:pt>
                <c:pt idx="9">
                  <c:v>119521</c:v>
                </c:pt>
                <c:pt idx="10">
                  <c:v>113999</c:v>
                </c:pt>
                <c:pt idx="11">
                  <c:v>111619</c:v>
                </c:pt>
                <c:pt idx="12">
                  <c:v>1319978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84-40C1-8C96-65A9316AA375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B84-40C1-8C96-65A9316AA37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B84-40C1-8C96-65A9316AA37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102161</c:v>
                </c:pt>
                <c:pt idx="1">
                  <c:v>112246</c:v>
                </c:pt>
                <c:pt idx="2">
                  <c:v>122937</c:v>
                </c:pt>
                <c:pt idx="3">
                  <c:v>113542</c:v>
                </c:pt>
                <c:pt idx="4">
                  <c:v>110622</c:v>
                </c:pt>
                <c:pt idx="5">
                  <c:v>113390</c:v>
                </c:pt>
                <c:pt idx="6">
                  <c:v>121148</c:v>
                </c:pt>
                <c:pt idx="7">
                  <c:v>126181</c:v>
                </c:pt>
                <c:pt idx="8">
                  <c:v>111150</c:v>
                </c:pt>
                <c:pt idx="9">
                  <c:v>125080</c:v>
                </c:pt>
                <c:pt idx="10">
                  <c:v>113916</c:v>
                </c:pt>
                <c:pt idx="11">
                  <c:v>115450</c:v>
                </c:pt>
                <c:pt idx="12">
                  <c:v>1387823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B84-40C1-8C96-65A9316AA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B84-40C1-8C96-65A9316AA37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B84-40C1-8C96-65A9316AA37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B84-40C1-8C96-65A9316AA37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B84-40C1-8C96-65A9316AA37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B84-40C1-8C96-65A9316AA37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B84-40C1-8C96-65A9316AA37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B84-40C1-8C96-65A9316AA37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B84-40C1-8C96-65A9316AA37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84-40C1-8C96-65A9316AA37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84-40C1-8C96-65A9316AA37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84-40C1-8C96-65A9316AA37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84-40C1-8C96-65A9316AA37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B84-40C1-8C96-65A9316AA375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3.3291881676733581E-4</c:v>
                </c:pt>
                <c:pt idx="1">
                  <c:v>9.8587689507012577E-2</c:v>
                </c:pt>
                <c:pt idx="2">
                  <c:v>7.5724298452088279E-2</c:v>
                </c:pt>
                <c:pt idx="3">
                  <c:v>5.6775405000841772E-3</c:v>
                </c:pt>
                <c:pt idx="4">
                  <c:v>0.14477605762066403</c:v>
                </c:pt>
                <c:pt idx="5">
                  <c:v>3.2846316403118747E-2</c:v>
                </c:pt>
                <c:pt idx="6">
                  <c:v>7.3721527962421263E-2</c:v>
                </c:pt>
                <c:pt idx="7">
                  <c:v>8.0344529397159192E-2</c:v>
                </c:pt>
                <c:pt idx="8">
                  <c:v>3.5764872521246494E-2</c:v>
                </c:pt>
                <c:pt idx="9">
                  <c:v>4.6510655031333448E-2</c:v>
                </c:pt>
                <c:pt idx="10">
                  <c:v>-7.280765620750751E-4</c:v>
                </c:pt>
                <c:pt idx="11">
                  <c:v>3.4322113618649119E-2</c:v>
                </c:pt>
                <c:pt idx="12">
                  <c:v>5.139858391579244E-2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B84-40C1-8C96-65A9316AA375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2.4727943557487642E-3</c:v>
                </c:pt>
                <c:pt idx="1">
                  <c:v>0.12244877551224498</c:v>
                </c:pt>
                <c:pt idx="2">
                  <c:v>3.084043971524153E-2</c:v>
                </c:pt>
                <c:pt idx="3">
                  <c:v>5.8469283117367432E-2</c:v>
                </c:pt>
                <c:pt idx="4">
                  <c:v>6.0125733123778113E-2</c:v>
                </c:pt>
                <c:pt idx="5">
                  <c:v>3.9226468701310635E-2</c:v>
                </c:pt>
                <c:pt idx="6">
                  <c:v>8.0771495352115252E-2</c:v>
                </c:pt>
                <c:pt idx="7">
                  <c:v>5.5342745307952246E-2</c:v>
                </c:pt>
                <c:pt idx="8">
                  <c:v>0.11923390629248098</c:v>
                </c:pt>
                <c:pt idx="9">
                  <c:v>0.13876800378739595</c:v>
                </c:pt>
                <c:pt idx="10">
                  <c:v>6.1016159828622074E-2</c:v>
                </c:pt>
                <c:pt idx="11">
                  <c:v>5.5842112964588742E-2</c:v>
                </c:pt>
                <c:pt idx="12">
                  <c:v>6.8040058149423155E-2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B84-40C1-8C96-65A9316AA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C3-4F9E-9DE3-0C0964B3C99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3945</c:v>
                </c:pt>
                <c:pt idx="1">
                  <c:v>4329</c:v>
                </c:pt>
                <c:pt idx="2">
                  <c:v>4395</c:v>
                </c:pt>
                <c:pt idx="3">
                  <c:v>5396</c:v>
                </c:pt>
                <c:pt idx="4">
                  <c:v>4454</c:v>
                </c:pt>
                <c:pt idx="5">
                  <c:v>3976</c:v>
                </c:pt>
                <c:pt idx="6">
                  <c:v>5085</c:v>
                </c:pt>
                <c:pt idx="7">
                  <c:v>6330</c:v>
                </c:pt>
                <c:pt idx="8">
                  <c:v>3863</c:v>
                </c:pt>
                <c:pt idx="9">
                  <c:v>4592</c:v>
                </c:pt>
                <c:pt idx="10">
                  <c:v>3706</c:v>
                </c:pt>
                <c:pt idx="11">
                  <c:v>3819</c:v>
                </c:pt>
                <c:pt idx="12">
                  <c:v>53890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C3-4F9E-9DE3-0C0964B3C990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C3-4F9E-9DE3-0C0964B3C990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4334</c:v>
                </c:pt>
                <c:pt idx="1">
                  <c:v>4319</c:v>
                </c:pt>
                <c:pt idx="2">
                  <c:v>4676</c:v>
                </c:pt>
                <c:pt idx="3">
                  <c:v>6026</c:v>
                </c:pt>
                <c:pt idx="4">
                  <c:v>5608</c:v>
                </c:pt>
                <c:pt idx="5">
                  <c:v>4084</c:v>
                </c:pt>
                <c:pt idx="6">
                  <c:v>5544</c:v>
                </c:pt>
                <c:pt idx="7">
                  <c:v>5675</c:v>
                </c:pt>
                <c:pt idx="8">
                  <c:v>4984</c:v>
                </c:pt>
                <c:pt idx="9">
                  <c:v>4122</c:v>
                </c:pt>
                <c:pt idx="10">
                  <c:v>3873</c:v>
                </c:pt>
                <c:pt idx="11">
                  <c:v>3770</c:v>
                </c:pt>
                <c:pt idx="12">
                  <c:v>57015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C3-4F9E-9DE3-0C0964B3C990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C3-4F9E-9DE3-0C0964B3C99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4245</c:v>
                </c:pt>
                <c:pt idx="1">
                  <c:v>4506</c:v>
                </c:pt>
                <c:pt idx="2">
                  <c:v>3660</c:v>
                </c:pt>
                <c:pt idx="3">
                  <c:v>5451</c:v>
                </c:pt>
                <c:pt idx="4">
                  <c:v>3597</c:v>
                </c:pt>
                <c:pt idx="5">
                  <c:v>3985</c:v>
                </c:pt>
                <c:pt idx="6">
                  <c:v>4636</c:v>
                </c:pt>
                <c:pt idx="7">
                  <c:v>6242</c:v>
                </c:pt>
                <c:pt idx="8">
                  <c:v>5095</c:v>
                </c:pt>
                <c:pt idx="9">
                  <c:v>5150</c:v>
                </c:pt>
                <c:pt idx="10">
                  <c:v>4206</c:v>
                </c:pt>
                <c:pt idx="11">
                  <c:v>4705</c:v>
                </c:pt>
                <c:pt idx="12">
                  <c:v>55478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C3-4F9E-9DE3-0C0964B3C990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8C3-4F9E-9DE3-0C0964B3C99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8C3-4F9E-9DE3-0C0964B3C99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4309</c:v>
                </c:pt>
                <c:pt idx="1">
                  <c:v>4862</c:v>
                </c:pt>
                <c:pt idx="2">
                  <c:v>3687</c:v>
                </c:pt>
                <c:pt idx="3">
                  <c:v>5828</c:v>
                </c:pt>
                <c:pt idx="4">
                  <c:v>4917</c:v>
                </c:pt>
                <c:pt idx="5">
                  <c:v>3969</c:v>
                </c:pt>
                <c:pt idx="6">
                  <c:v>5583</c:v>
                </c:pt>
                <c:pt idx="7">
                  <c:v>5700</c:v>
                </c:pt>
                <c:pt idx="8">
                  <c:v>4458</c:v>
                </c:pt>
                <c:pt idx="9">
                  <c:v>5940</c:v>
                </c:pt>
                <c:pt idx="10">
                  <c:v>4195</c:v>
                </c:pt>
                <c:pt idx="11">
                  <c:v>4450</c:v>
                </c:pt>
                <c:pt idx="12">
                  <c:v>57898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8C3-4F9E-9DE3-0C0964B3C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C3-4F9E-9DE3-0C0964B3C99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C3-4F9E-9DE3-0C0964B3C99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C3-4F9E-9DE3-0C0964B3C99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C3-4F9E-9DE3-0C0964B3C99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C3-4F9E-9DE3-0C0964B3C99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C3-4F9E-9DE3-0C0964B3C99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C3-4F9E-9DE3-0C0964B3C99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C3-4F9E-9DE3-0C0964B3C99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8C3-4F9E-9DE3-0C0964B3C99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8C3-4F9E-9DE3-0C0964B3C99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8C3-4F9E-9DE3-0C0964B3C99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8C3-4F9E-9DE3-0C0964B3C99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8C3-4F9E-9DE3-0C0964B3C990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1.5076560659599503E-2</c:v>
                </c:pt>
                <c:pt idx="1">
                  <c:v>7.9005770084332072E-2</c:v>
                </c:pt>
                <c:pt idx="2">
                  <c:v>7.3770491803277771E-3</c:v>
                </c:pt>
                <c:pt idx="3">
                  <c:v>6.9161621720785105E-2</c:v>
                </c:pt>
                <c:pt idx="4">
                  <c:v>0.3669724770642202</c:v>
                </c:pt>
                <c:pt idx="5">
                  <c:v>-4.0150564617315032E-3</c:v>
                </c:pt>
                <c:pt idx="6">
                  <c:v>0.20427092320966356</c:v>
                </c:pt>
                <c:pt idx="7">
                  <c:v>-8.6831143864146143E-2</c:v>
                </c:pt>
                <c:pt idx="8">
                  <c:v>-0.1250245338567223</c:v>
                </c:pt>
                <c:pt idx="9">
                  <c:v>0.15339805825242725</c:v>
                </c:pt>
                <c:pt idx="10">
                  <c:v>-2.6153114598193028E-3</c:v>
                </c:pt>
                <c:pt idx="11">
                  <c:v>-5.4197662061636565E-2</c:v>
                </c:pt>
                <c:pt idx="12">
                  <c:v>4.3620894769097696E-2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8C3-4F9E-9DE3-0C0964B3C990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9.2268694550063479E-2</c:v>
                </c:pt>
                <c:pt idx="1">
                  <c:v>0.12312312312312312</c:v>
                </c:pt>
                <c:pt idx="2">
                  <c:v>-0.16109215017064848</c:v>
                </c:pt>
                <c:pt idx="3">
                  <c:v>8.0059303187546282E-2</c:v>
                </c:pt>
                <c:pt idx="4">
                  <c:v>0.10395150426582855</c:v>
                </c:pt>
                <c:pt idx="5">
                  <c:v>-1.7605633802817433E-3</c:v>
                </c:pt>
                <c:pt idx="6">
                  <c:v>9.7935103244837673E-2</c:v>
                </c:pt>
                <c:pt idx="7">
                  <c:v>-9.9526066350710929E-2</c:v>
                </c:pt>
                <c:pt idx="8">
                  <c:v>0.15402536888428675</c:v>
                </c:pt>
                <c:pt idx="9">
                  <c:v>0.29355400696864109</c:v>
                </c:pt>
                <c:pt idx="10">
                  <c:v>0.13194819212088515</c:v>
                </c:pt>
                <c:pt idx="11">
                  <c:v>0.16522649908352971</c:v>
                </c:pt>
                <c:pt idx="12">
                  <c:v>7.4373724253108175E-2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8C3-4F9E-9DE3-0C0964B3C9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7C-46DF-AD54-1E85F516413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3863</c:v>
                </c:pt>
                <c:pt idx="1">
                  <c:v>2778</c:v>
                </c:pt>
                <c:pt idx="2">
                  <c:v>3491</c:v>
                </c:pt>
                <c:pt idx="3">
                  <c:v>3702</c:v>
                </c:pt>
                <c:pt idx="4">
                  <c:v>2547</c:v>
                </c:pt>
                <c:pt idx="5">
                  <c:v>3328</c:v>
                </c:pt>
                <c:pt idx="6">
                  <c:v>3405</c:v>
                </c:pt>
                <c:pt idx="7">
                  <c:v>3040</c:v>
                </c:pt>
                <c:pt idx="8">
                  <c:v>3505</c:v>
                </c:pt>
                <c:pt idx="9">
                  <c:v>3591</c:v>
                </c:pt>
                <c:pt idx="10">
                  <c:v>3864</c:v>
                </c:pt>
                <c:pt idx="11">
                  <c:v>4088</c:v>
                </c:pt>
                <c:pt idx="12">
                  <c:v>41202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7C-46DF-AD54-1E85F5164132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7C-46DF-AD54-1E85F5164132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2729</c:v>
                </c:pt>
                <c:pt idx="1">
                  <c:v>3069</c:v>
                </c:pt>
                <c:pt idx="2">
                  <c:v>3012</c:v>
                </c:pt>
                <c:pt idx="3">
                  <c:v>3784</c:v>
                </c:pt>
                <c:pt idx="4">
                  <c:v>2653</c:v>
                </c:pt>
                <c:pt idx="5">
                  <c:v>2511</c:v>
                </c:pt>
                <c:pt idx="6">
                  <c:v>3593</c:v>
                </c:pt>
                <c:pt idx="7">
                  <c:v>2717</c:v>
                </c:pt>
                <c:pt idx="8">
                  <c:v>3335</c:v>
                </c:pt>
                <c:pt idx="9">
                  <c:v>3802</c:v>
                </c:pt>
                <c:pt idx="10">
                  <c:v>3396</c:v>
                </c:pt>
                <c:pt idx="11">
                  <c:v>4166</c:v>
                </c:pt>
                <c:pt idx="12">
                  <c:v>38767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7C-46DF-AD54-1E85F5164132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7C-46DF-AD54-1E85F516413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4058</c:v>
                </c:pt>
                <c:pt idx="1">
                  <c:v>3219</c:v>
                </c:pt>
                <c:pt idx="2">
                  <c:v>2822</c:v>
                </c:pt>
                <c:pt idx="3">
                  <c:v>3844</c:v>
                </c:pt>
                <c:pt idx="4">
                  <c:v>3384</c:v>
                </c:pt>
                <c:pt idx="5">
                  <c:v>2974</c:v>
                </c:pt>
                <c:pt idx="6">
                  <c:v>4014</c:v>
                </c:pt>
                <c:pt idx="7">
                  <c:v>3806</c:v>
                </c:pt>
                <c:pt idx="8">
                  <c:v>3714</c:v>
                </c:pt>
                <c:pt idx="9">
                  <c:v>4250</c:v>
                </c:pt>
                <c:pt idx="10">
                  <c:v>3688</c:v>
                </c:pt>
                <c:pt idx="11">
                  <c:v>4414</c:v>
                </c:pt>
                <c:pt idx="12">
                  <c:v>44187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7C-46DF-AD54-1E85F5164132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E7C-46DF-AD54-1E85F516413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E7C-46DF-AD54-1E85F516413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4254</c:v>
                </c:pt>
                <c:pt idx="1">
                  <c:v>3831</c:v>
                </c:pt>
                <c:pt idx="2">
                  <c:v>3770</c:v>
                </c:pt>
                <c:pt idx="3">
                  <c:v>4173</c:v>
                </c:pt>
                <c:pt idx="4">
                  <c:v>3296</c:v>
                </c:pt>
                <c:pt idx="5">
                  <c:v>2680</c:v>
                </c:pt>
                <c:pt idx="6">
                  <c:v>4277</c:v>
                </c:pt>
                <c:pt idx="7">
                  <c:v>3503</c:v>
                </c:pt>
                <c:pt idx="8">
                  <c:v>3091</c:v>
                </c:pt>
                <c:pt idx="9">
                  <c:v>3949</c:v>
                </c:pt>
                <c:pt idx="10">
                  <c:v>3573</c:v>
                </c:pt>
                <c:pt idx="11">
                  <c:v>4236</c:v>
                </c:pt>
                <c:pt idx="12">
                  <c:v>44633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E7C-46DF-AD54-1E85F5164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7C-46DF-AD54-1E85F516413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7C-46DF-AD54-1E85F516413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7C-46DF-AD54-1E85F516413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7C-46DF-AD54-1E85F516413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7C-46DF-AD54-1E85F516413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7C-46DF-AD54-1E85F516413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7C-46DF-AD54-1E85F516413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7C-46DF-AD54-1E85F516413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7C-46DF-AD54-1E85F516413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7C-46DF-AD54-1E85F516413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7C-46DF-AD54-1E85F516413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7C-46DF-AD54-1E85F516413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7C-46DF-AD54-1E85F5164132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4.8299655002464359E-2</c:v>
                </c:pt>
                <c:pt idx="1">
                  <c:v>0.19012115563839704</c:v>
                </c:pt>
                <c:pt idx="2">
                  <c:v>0.33593196314670437</c:v>
                </c:pt>
                <c:pt idx="3">
                  <c:v>8.5587929240374505E-2</c:v>
                </c:pt>
                <c:pt idx="4">
                  <c:v>-2.6004728132387744E-2</c:v>
                </c:pt>
                <c:pt idx="5">
                  <c:v>-9.8856758574310644E-2</c:v>
                </c:pt>
                <c:pt idx="6">
                  <c:v>6.5520677628301049E-2</c:v>
                </c:pt>
                <c:pt idx="7">
                  <c:v>-7.9611140304781891E-2</c:v>
                </c:pt>
                <c:pt idx="8">
                  <c:v>-0.16774367259019929</c:v>
                </c:pt>
                <c:pt idx="9">
                  <c:v>-7.082352941176473E-2</c:v>
                </c:pt>
                <c:pt idx="10">
                  <c:v>-3.1182212581344904E-2</c:v>
                </c:pt>
                <c:pt idx="11">
                  <c:v>-4.0326234707748099E-2</c:v>
                </c:pt>
                <c:pt idx="12">
                  <c:v>1.0093466404146101E-2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E7C-46DF-AD54-1E85F5164132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0.10121667098110287</c:v>
                </c:pt>
                <c:pt idx="1">
                  <c:v>0.37904967602591788</c:v>
                </c:pt>
                <c:pt idx="2">
                  <c:v>7.991979375537106E-2</c:v>
                </c:pt>
                <c:pt idx="3">
                  <c:v>0.12722852512155591</c:v>
                </c:pt>
                <c:pt idx="4">
                  <c:v>0.29407145661562617</c:v>
                </c:pt>
                <c:pt idx="5">
                  <c:v>-0.19471153846153844</c:v>
                </c:pt>
                <c:pt idx="6">
                  <c:v>0.25609397944199697</c:v>
                </c:pt>
                <c:pt idx="7">
                  <c:v>0.1523026315789473</c:v>
                </c:pt>
                <c:pt idx="8">
                  <c:v>-0.1181169757489301</c:v>
                </c:pt>
                <c:pt idx="9">
                  <c:v>9.9693678641047168E-2</c:v>
                </c:pt>
                <c:pt idx="10">
                  <c:v>-7.5310559006211197E-2</c:v>
                </c:pt>
                <c:pt idx="11">
                  <c:v>3.6203522504892449E-2</c:v>
                </c:pt>
                <c:pt idx="12">
                  <c:v>8.3272656667152001E-2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E7C-46DF-AD54-1E85F5164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0D-48C4-8664-0700DA7701C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4030</c:v>
                </c:pt>
                <c:pt idx="1">
                  <c:v>4289</c:v>
                </c:pt>
                <c:pt idx="2">
                  <c:v>5465</c:v>
                </c:pt>
                <c:pt idx="3">
                  <c:v>2002</c:v>
                </c:pt>
                <c:pt idx="4">
                  <c:v>590</c:v>
                </c:pt>
                <c:pt idx="5">
                  <c:v>362</c:v>
                </c:pt>
                <c:pt idx="6">
                  <c:v>659</c:v>
                </c:pt>
                <c:pt idx="7">
                  <c:v>438</c:v>
                </c:pt>
                <c:pt idx="8">
                  <c:v>599</c:v>
                </c:pt>
                <c:pt idx="9">
                  <c:v>1980</c:v>
                </c:pt>
                <c:pt idx="10">
                  <c:v>2924</c:v>
                </c:pt>
                <c:pt idx="11">
                  <c:v>3581</c:v>
                </c:pt>
                <c:pt idx="12">
                  <c:v>26919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0D-48C4-8664-0700DA7701CE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0D-48C4-8664-0700DA7701CE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3265</c:v>
                </c:pt>
                <c:pt idx="1">
                  <c:v>3518</c:v>
                </c:pt>
                <c:pt idx="2">
                  <c:v>3255</c:v>
                </c:pt>
                <c:pt idx="3">
                  <c:v>1581</c:v>
                </c:pt>
                <c:pt idx="4">
                  <c:v>355</c:v>
                </c:pt>
                <c:pt idx="5">
                  <c:v>320</c:v>
                </c:pt>
                <c:pt idx="6">
                  <c:v>835</c:v>
                </c:pt>
                <c:pt idx="7">
                  <c:v>752</c:v>
                </c:pt>
                <c:pt idx="8">
                  <c:v>493</c:v>
                </c:pt>
                <c:pt idx="9">
                  <c:v>2110</c:v>
                </c:pt>
                <c:pt idx="10">
                  <c:v>3298</c:v>
                </c:pt>
                <c:pt idx="11">
                  <c:v>2675</c:v>
                </c:pt>
                <c:pt idx="12">
                  <c:v>22457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0D-48C4-8664-0700DA7701CE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0D-48C4-8664-0700DA7701C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3804</c:v>
                </c:pt>
                <c:pt idx="1">
                  <c:v>4227</c:v>
                </c:pt>
                <c:pt idx="2">
                  <c:v>3538</c:v>
                </c:pt>
                <c:pt idx="3">
                  <c:v>2016</c:v>
                </c:pt>
                <c:pt idx="4">
                  <c:v>333</c:v>
                </c:pt>
                <c:pt idx="5">
                  <c:v>529</c:v>
                </c:pt>
                <c:pt idx="6">
                  <c:v>491</c:v>
                </c:pt>
                <c:pt idx="7">
                  <c:v>378</c:v>
                </c:pt>
                <c:pt idx="8">
                  <c:v>422</c:v>
                </c:pt>
                <c:pt idx="9">
                  <c:v>2081</c:v>
                </c:pt>
                <c:pt idx="10">
                  <c:v>2807</c:v>
                </c:pt>
                <c:pt idx="11">
                  <c:v>2879</c:v>
                </c:pt>
                <c:pt idx="12">
                  <c:v>23505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0D-48C4-8664-0700DA7701CE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F0D-48C4-8664-0700DA7701C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F0D-48C4-8664-0700DA7701C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3499</c:v>
                </c:pt>
                <c:pt idx="1">
                  <c:v>3701</c:v>
                </c:pt>
                <c:pt idx="2">
                  <c:v>3652</c:v>
                </c:pt>
                <c:pt idx="3">
                  <c:v>1220</c:v>
                </c:pt>
                <c:pt idx="4">
                  <c:v>530</c:v>
                </c:pt>
                <c:pt idx="5">
                  <c:v>371</c:v>
                </c:pt>
                <c:pt idx="6">
                  <c:v>639</c:v>
                </c:pt>
                <c:pt idx="7">
                  <c:v>367</c:v>
                </c:pt>
                <c:pt idx="8">
                  <c:v>439</c:v>
                </c:pt>
                <c:pt idx="9">
                  <c:v>1650</c:v>
                </c:pt>
                <c:pt idx="10">
                  <c:v>3087</c:v>
                </c:pt>
                <c:pt idx="11">
                  <c:v>3064</c:v>
                </c:pt>
                <c:pt idx="12">
                  <c:v>22219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F0D-48C4-8664-0700DA770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0D-48C4-8664-0700DA7701C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0D-48C4-8664-0700DA7701C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0D-48C4-8664-0700DA7701C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0D-48C4-8664-0700DA7701C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0D-48C4-8664-0700DA7701C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0D-48C4-8664-0700DA7701C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0D-48C4-8664-0700DA7701C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0D-48C4-8664-0700DA7701C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0D-48C4-8664-0700DA7701C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0D-48C4-8664-0700DA7701C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0D-48C4-8664-0700DA7701C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0D-48C4-8664-0700DA7701C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0D-48C4-8664-0700DA7701CE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-8.0178759200841165E-2</c:v>
                </c:pt>
                <c:pt idx="1">
                  <c:v>-0.12443813579370711</c:v>
                </c:pt>
                <c:pt idx="2">
                  <c:v>3.2221594120972252E-2</c:v>
                </c:pt>
                <c:pt idx="3">
                  <c:v>-0.39484126984126988</c:v>
                </c:pt>
                <c:pt idx="4">
                  <c:v>0.59159159159159169</c:v>
                </c:pt>
                <c:pt idx="5">
                  <c:v>-0.29867674858223059</c:v>
                </c:pt>
                <c:pt idx="6">
                  <c:v>0.30142566191446019</c:v>
                </c:pt>
                <c:pt idx="7">
                  <c:v>-2.9100529100529071E-2</c:v>
                </c:pt>
                <c:pt idx="8">
                  <c:v>4.0284360189573487E-2</c:v>
                </c:pt>
                <c:pt idx="9">
                  <c:v>-0.20711196540124943</c:v>
                </c:pt>
                <c:pt idx="10">
                  <c:v>9.9750623441396513E-2</c:v>
                </c:pt>
                <c:pt idx="11">
                  <c:v>6.4258423063563663E-2</c:v>
                </c:pt>
                <c:pt idx="12">
                  <c:v>-5.4711763454584172E-2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F0D-48C4-8664-0700DA7701CE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-0.13176178660049631</c:v>
                </c:pt>
                <c:pt idx="1">
                  <c:v>-0.13709489391466545</c:v>
                </c:pt>
                <c:pt idx="2">
                  <c:v>-0.3317474839890211</c:v>
                </c:pt>
                <c:pt idx="3">
                  <c:v>-0.39060939060939059</c:v>
                </c:pt>
                <c:pt idx="4">
                  <c:v>-0.10169491525423724</c:v>
                </c:pt>
                <c:pt idx="5">
                  <c:v>2.4861878453038777E-2</c:v>
                </c:pt>
                <c:pt idx="6">
                  <c:v>-3.0349013657056112E-2</c:v>
                </c:pt>
                <c:pt idx="7">
                  <c:v>-0.16210045662100458</c:v>
                </c:pt>
                <c:pt idx="8">
                  <c:v>-0.26711185308848084</c:v>
                </c:pt>
                <c:pt idx="9">
                  <c:v>-0.16666666666666663</c:v>
                </c:pt>
                <c:pt idx="10">
                  <c:v>5.5745554035567801E-2</c:v>
                </c:pt>
                <c:pt idx="11">
                  <c:v>-0.14437308014521089</c:v>
                </c:pt>
                <c:pt idx="12">
                  <c:v>-0.17459786767710539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F0D-48C4-8664-0700DA770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4C-422E-A842-8CAC6C16ADB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6497</c:v>
                </c:pt>
                <c:pt idx="1">
                  <c:v>5832</c:v>
                </c:pt>
                <c:pt idx="2">
                  <c:v>8153</c:v>
                </c:pt>
                <c:pt idx="3">
                  <c:v>2633</c:v>
                </c:pt>
                <c:pt idx="4">
                  <c:v>301</c:v>
                </c:pt>
                <c:pt idx="5">
                  <c:v>450</c:v>
                </c:pt>
                <c:pt idx="6">
                  <c:v>529</c:v>
                </c:pt>
                <c:pt idx="7">
                  <c:v>260</c:v>
                </c:pt>
                <c:pt idx="8">
                  <c:v>401</c:v>
                </c:pt>
                <c:pt idx="9">
                  <c:v>3941</c:v>
                </c:pt>
                <c:pt idx="10">
                  <c:v>6275</c:v>
                </c:pt>
                <c:pt idx="11">
                  <c:v>7237</c:v>
                </c:pt>
                <c:pt idx="12">
                  <c:v>42509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4C-422E-A842-8CAC6C16ADB7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4C-422E-A842-8CAC6C16ADB7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3828</c:v>
                </c:pt>
                <c:pt idx="1">
                  <c:v>2552</c:v>
                </c:pt>
                <c:pt idx="2">
                  <c:v>3147</c:v>
                </c:pt>
                <c:pt idx="3">
                  <c:v>1598</c:v>
                </c:pt>
                <c:pt idx="4">
                  <c:v>92</c:v>
                </c:pt>
                <c:pt idx="5">
                  <c:v>149</c:v>
                </c:pt>
                <c:pt idx="6">
                  <c:v>162</c:v>
                </c:pt>
                <c:pt idx="7">
                  <c:v>142</c:v>
                </c:pt>
                <c:pt idx="8">
                  <c:v>100</c:v>
                </c:pt>
                <c:pt idx="9">
                  <c:v>2278</c:v>
                </c:pt>
                <c:pt idx="10">
                  <c:v>4563</c:v>
                </c:pt>
                <c:pt idx="11">
                  <c:v>3949</c:v>
                </c:pt>
                <c:pt idx="12">
                  <c:v>22560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4C-422E-A842-8CAC6C16ADB7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4C-422E-A842-8CAC6C16ADB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4420</c:v>
                </c:pt>
                <c:pt idx="1">
                  <c:v>3815</c:v>
                </c:pt>
                <c:pt idx="2">
                  <c:v>3435</c:v>
                </c:pt>
                <c:pt idx="3">
                  <c:v>2079</c:v>
                </c:pt>
                <c:pt idx="4">
                  <c:v>214</c:v>
                </c:pt>
                <c:pt idx="5">
                  <c:v>259</c:v>
                </c:pt>
                <c:pt idx="6">
                  <c:v>231</c:v>
                </c:pt>
                <c:pt idx="7">
                  <c:v>305</c:v>
                </c:pt>
                <c:pt idx="8">
                  <c:v>349</c:v>
                </c:pt>
                <c:pt idx="9">
                  <c:v>2548</c:v>
                </c:pt>
                <c:pt idx="10">
                  <c:v>4291</c:v>
                </c:pt>
                <c:pt idx="11">
                  <c:v>4580</c:v>
                </c:pt>
                <c:pt idx="12">
                  <c:v>26526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4C-422E-A842-8CAC6C16ADB7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D4C-422E-A842-8CAC6C16ADB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D4C-422E-A842-8CAC6C16ADB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4823</c:v>
                </c:pt>
                <c:pt idx="1">
                  <c:v>4132</c:v>
                </c:pt>
                <c:pt idx="2">
                  <c:v>4396</c:v>
                </c:pt>
                <c:pt idx="3">
                  <c:v>1201</c:v>
                </c:pt>
                <c:pt idx="4">
                  <c:v>105</c:v>
                </c:pt>
                <c:pt idx="5">
                  <c:v>120</c:v>
                </c:pt>
                <c:pt idx="6">
                  <c:v>114</c:v>
                </c:pt>
                <c:pt idx="7">
                  <c:v>52</c:v>
                </c:pt>
                <c:pt idx="8">
                  <c:v>104</c:v>
                </c:pt>
                <c:pt idx="9">
                  <c:v>2132</c:v>
                </c:pt>
                <c:pt idx="10">
                  <c:v>3388</c:v>
                </c:pt>
                <c:pt idx="11">
                  <c:v>4168</c:v>
                </c:pt>
                <c:pt idx="12">
                  <c:v>24735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D4C-422E-A842-8CAC6C16A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4C-422E-A842-8CAC6C16ADB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4C-422E-A842-8CAC6C16ADB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4C-422E-A842-8CAC6C16ADB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4C-422E-A842-8CAC6C16ADB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4C-422E-A842-8CAC6C16ADB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4C-422E-A842-8CAC6C16ADB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4C-422E-A842-8CAC6C16ADB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4C-422E-A842-8CAC6C16ADB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4C-422E-A842-8CAC6C16ADB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4C-422E-A842-8CAC6C16ADB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4C-422E-A842-8CAC6C16ADB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4C-422E-A842-8CAC6C16ADB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4C-422E-A842-8CAC6C16ADB7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9.1176470588235192E-2</c:v>
                </c:pt>
                <c:pt idx="1">
                  <c:v>8.3093053735255662E-2</c:v>
                </c:pt>
                <c:pt idx="2">
                  <c:v>0.27976710334788946</c:v>
                </c:pt>
                <c:pt idx="3">
                  <c:v>-0.42231842231842232</c:v>
                </c:pt>
                <c:pt idx="4">
                  <c:v>-0.50934579439252337</c:v>
                </c:pt>
                <c:pt idx="5">
                  <c:v>-0.53667953667953672</c:v>
                </c:pt>
                <c:pt idx="6">
                  <c:v>-0.50649350649350655</c:v>
                </c:pt>
                <c:pt idx="7">
                  <c:v>-0.82950819672131149</c:v>
                </c:pt>
                <c:pt idx="8">
                  <c:v>-0.70200573065902572</c:v>
                </c:pt>
                <c:pt idx="9">
                  <c:v>-0.16326530612244894</c:v>
                </c:pt>
                <c:pt idx="10">
                  <c:v>-0.21044045676998369</c:v>
                </c:pt>
                <c:pt idx="11">
                  <c:v>-8.9956331877729223E-2</c:v>
                </c:pt>
                <c:pt idx="12">
                  <c:v>-6.7518660936439767E-2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D4C-422E-A842-8CAC6C16ADB7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-0.25765738032938279</c:v>
                </c:pt>
                <c:pt idx="1">
                  <c:v>-0.29149519890260633</c:v>
                </c:pt>
                <c:pt idx="2">
                  <c:v>-0.46081197105359994</c:v>
                </c:pt>
                <c:pt idx="3">
                  <c:v>-0.54386631219141668</c:v>
                </c:pt>
                <c:pt idx="4">
                  <c:v>-0.65116279069767447</c:v>
                </c:pt>
                <c:pt idx="5">
                  <c:v>-0.73333333333333339</c:v>
                </c:pt>
                <c:pt idx="6">
                  <c:v>-0.78449905482041582</c:v>
                </c:pt>
                <c:pt idx="7">
                  <c:v>-0.8</c:v>
                </c:pt>
                <c:pt idx="8">
                  <c:v>-0.74064837905236902</c:v>
                </c:pt>
                <c:pt idx="9">
                  <c:v>-0.45902055315909662</c:v>
                </c:pt>
                <c:pt idx="10">
                  <c:v>-0.4600796812749004</c:v>
                </c:pt>
                <c:pt idx="11">
                  <c:v>-0.42407074754732621</c:v>
                </c:pt>
                <c:pt idx="12">
                  <c:v>-0.41812322096497212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D4C-422E-A842-8CAC6C16A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96-419B-8EE5-A153D1417F1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101909</c:v>
                </c:pt>
                <c:pt idx="1">
                  <c:v>100001</c:v>
                </c:pt>
                <c:pt idx="2">
                  <c:v>119259</c:v>
                </c:pt>
                <c:pt idx="3">
                  <c:v>107270</c:v>
                </c:pt>
                <c:pt idx="4">
                  <c:v>104348</c:v>
                </c:pt>
                <c:pt idx="5">
                  <c:v>109110</c:v>
                </c:pt>
                <c:pt idx="6">
                  <c:v>112094</c:v>
                </c:pt>
                <c:pt idx="7">
                  <c:v>119564</c:v>
                </c:pt>
                <c:pt idx="8">
                  <c:v>99309</c:v>
                </c:pt>
                <c:pt idx="9">
                  <c:v>109838</c:v>
                </c:pt>
                <c:pt idx="10">
                  <c:v>107365</c:v>
                </c:pt>
                <c:pt idx="11">
                  <c:v>109344</c:v>
                </c:pt>
                <c:pt idx="12">
                  <c:v>1299411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96-419B-8EE5-A153D1417F15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96-419B-8EE5-A153D1417F15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72992</c:v>
                </c:pt>
                <c:pt idx="1">
                  <c:v>88104</c:v>
                </c:pt>
                <c:pt idx="2">
                  <c:v>104660</c:v>
                </c:pt>
                <c:pt idx="3">
                  <c:v>110839</c:v>
                </c:pt>
                <c:pt idx="4">
                  <c:v>97379</c:v>
                </c:pt>
                <c:pt idx="5">
                  <c:v>99145</c:v>
                </c:pt>
                <c:pt idx="6">
                  <c:v>119732</c:v>
                </c:pt>
                <c:pt idx="7">
                  <c:v>117894</c:v>
                </c:pt>
                <c:pt idx="8">
                  <c:v>103298</c:v>
                </c:pt>
                <c:pt idx="9">
                  <c:v>113209</c:v>
                </c:pt>
                <c:pt idx="10">
                  <c:v>107366</c:v>
                </c:pt>
                <c:pt idx="11">
                  <c:v>108917</c:v>
                </c:pt>
                <c:pt idx="12">
                  <c:v>1243535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96-419B-8EE5-A153D1417F15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96-419B-8EE5-A153D1417F1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102127</c:v>
                </c:pt>
                <c:pt idx="1">
                  <c:v>102173</c:v>
                </c:pt>
                <c:pt idx="2">
                  <c:v>114283</c:v>
                </c:pt>
                <c:pt idx="3">
                  <c:v>112901</c:v>
                </c:pt>
                <c:pt idx="4">
                  <c:v>96632</c:v>
                </c:pt>
                <c:pt idx="5">
                  <c:v>109784</c:v>
                </c:pt>
                <c:pt idx="6">
                  <c:v>112830</c:v>
                </c:pt>
                <c:pt idx="7">
                  <c:v>116797</c:v>
                </c:pt>
                <c:pt idx="8">
                  <c:v>107312</c:v>
                </c:pt>
                <c:pt idx="9">
                  <c:v>119521</c:v>
                </c:pt>
                <c:pt idx="10">
                  <c:v>113999</c:v>
                </c:pt>
                <c:pt idx="11">
                  <c:v>111619</c:v>
                </c:pt>
                <c:pt idx="12">
                  <c:v>1319978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96-419B-8EE5-A153D1417F15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896-419B-8EE5-A153D1417F1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896-419B-8EE5-A153D1417F15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102161</c:v>
                </c:pt>
                <c:pt idx="1">
                  <c:v>112246</c:v>
                </c:pt>
                <c:pt idx="2">
                  <c:v>122937</c:v>
                </c:pt>
                <c:pt idx="3">
                  <c:v>113542</c:v>
                </c:pt>
                <c:pt idx="4">
                  <c:v>110622</c:v>
                </c:pt>
                <c:pt idx="5">
                  <c:v>113390</c:v>
                </c:pt>
                <c:pt idx="6">
                  <c:v>121148</c:v>
                </c:pt>
                <c:pt idx="7">
                  <c:v>126181</c:v>
                </c:pt>
                <c:pt idx="8">
                  <c:v>111150</c:v>
                </c:pt>
                <c:pt idx="9">
                  <c:v>125080</c:v>
                </c:pt>
                <c:pt idx="10">
                  <c:v>113916</c:v>
                </c:pt>
                <c:pt idx="11">
                  <c:v>115450</c:v>
                </c:pt>
                <c:pt idx="12">
                  <c:v>1387823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896-419B-8EE5-A153D1417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96-419B-8EE5-A153D1417F1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96-419B-8EE5-A153D1417F1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96-419B-8EE5-A153D1417F1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96-419B-8EE5-A153D1417F1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96-419B-8EE5-A153D1417F1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96-419B-8EE5-A153D1417F1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96-419B-8EE5-A153D1417F1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96-419B-8EE5-A153D1417F1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96-419B-8EE5-A153D1417F1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96-419B-8EE5-A153D1417F1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96-419B-8EE5-A153D1417F1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96-419B-8EE5-A153D1417F1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96-419B-8EE5-A153D1417F15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3.3291881676733581E-4</c:v>
                </c:pt>
                <c:pt idx="1">
                  <c:v>9.8587689507012577E-2</c:v>
                </c:pt>
                <c:pt idx="2">
                  <c:v>7.5724298452088279E-2</c:v>
                </c:pt>
                <c:pt idx="3">
                  <c:v>5.6775405000841772E-3</c:v>
                </c:pt>
                <c:pt idx="4">
                  <c:v>0.14477605762066403</c:v>
                </c:pt>
                <c:pt idx="5">
                  <c:v>3.2846316403118747E-2</c:v>
                </c:pt>
                <c:pt idx="6">
                  <c:v>7.3721527962421263E-2</c:v>
                </c:pt>
                <c:pt idx="7">
                  <c:v>8.0344529397159192E-2</c:v>
                </c:pt>
                <c:pt idx="8">
                  <c:v>3.5764872521246494E-2</c:v>
                </c:pt>
                <c:pt idx="9">
                  <c:v>4.6510655031333448E-2</c:v>
                </c:pt>
                <c:pt idx="10">
                  <c:v>-7.280765620750751E-4</c:v>
                </c:pt>
                <c:pt idx="11">
                  <c:v>3.4322113618649119E-2</c:v>
                </c:pt>
                <c:pt idx="12">
                  <c:v>5.139858391579244E-2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896-419B-8EE5-A153D1417F15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2.4727943557487642E-3</c:v>
                </c:pt>
                <c:pt idx="1">
                  <c:v>0.12244877551224498</c:v>
                </c:pt>
                <c:pt idx="2">
                  <c:v>3.084043971524153E-2</c:v>
                </c:pt>
                <c:pt idx="3">
                  <c:v>5.8469283117367432E-2</c:v>
                </c:pt>
                <c:pt idx="4">
                  <c:v>6.0125733123778113E-2</c:v>
                </c:pt>
                <c:pt idx="5">
                  <c:v>3.9226468701310635E-2</c:v>
                </c:pt>
                <c:pt idx="6">
                  <c:v>8.0771495352115252E-2</c:v>
                </c:pt>
                <c:pt idx="7">
                  <c:v>5.5342745307952246E-2</c:v>
                </c:pt>
                <c:pt idx="8">
                  <c:v>0.11923390629248098</c:v>
                </c:pt>
                <c:pt idx="9">
                  <c:v>0.13876800378739595</c:v>
                </c:pt>
                <c:pt idx="10">
                  <c:v>6.1016159828622074E-2</c:v>
                </c:pt>
                <c:pt idx="11">
                  <c:v>5.5842112964588742E-2</c:v>
                </c:pt>
                <c:pt idx="12">
                  <c:v>6.8040058149423155E-2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896-419B-8EE5-A153D1417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D8-4883-ACF1-18A675ADAA7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55770</c:v>
                </c:pt>
                <c:pt idx="1">
                  <c:v>56004</c:v>
                </c:pt>
                <c:pt idx="2">
                  <c:v>64313</c:v>
                </c:pt>
                <c:pt idx="3">
                  <c:v>60413</c:v>
                </c:pt>
                <c:pt idx="4">
                  <c:v>56710</c:v>
                </c:pt>
                <c:pt idx="5">
                  <c:v>61027</c:v>
                </c:pt>
                <c:pt idx="6">
                  <c:v>62023</c:v>
                </c:pt>
                <c:pt idx="7">
                  <c:v>64060</c:v>
                </c:pt>
                <c:pt idx="8">
                  <c:v>56373</c:v>
                </c:pt>
                <c:pt idx="9">
                  <c:v>65787</c:v>
                </c:pt>
                <c:pt idx="10">
                  <c:v>63841</c:v>
                </c:pt>
                <c:pt idx="11">
                  <c:v>63674</c:v>
                </c:pt>
                <c:pt idx="12">
                  <c:v>729995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D8-4883-ACF1-18A675ADAA71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D8-4883-ACF1-18A675ADAA71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40098</c:v>
                </c:pt>
                <c:pt idx="1">
                  <c:v>51286</c:v>
                </c:pt>
                <c:pt idx="2">
                  <c:v>60604</c:v>
                </c:pt>
                <c:pt idx="3">
                  <c:v>66573</c:v>
                </c:pt>
                <c:pt idx="4">
                  <c:v>59315</c:v>
                </c:pt>
                <c:pt idx="5">
                  <c:v>62022</c:v>
                </c:pt>
                <c:pt idx="6">
                  <c:v>71116</c:v>
                </c:pt>
                <c:pt idx="7">
                  <c:v>71571</c:v>
                </c:pt>
                <c:pt idx="8">
                  <c:v>64404</c:v>
                </c:pt>
                <c:pt idx="9">
                  <c:v>71237</c:v>
                </c:pt>
                <c:pt idx="10">
                  <c:v>65777</c:v>
                </c:pt>
                <c:pt idx="11">
                  <c:v>68554</c:v>
                </c:pt>
                <c:pt idx="12">
                  <c:v>752557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D8-4883-ACF1-18A675ADAA71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D8-4883-ACF1-18A675ADAA7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63291</c:v>
                </c:pt>
                <c:pt idx="1">
                  <c:v>61780</c:v>
                </c:pt>
                <c:pt idx="2">
                  <c:v>67669</c:v>
                </c:pt>
                <c:pt idx="3">
                  <c:v>68688</c:v>
                </c:pt>
                <c:pt idx="4">
                  <c:v>62382</c:v>
                </c:pt>
                <c:pt idx="5">
                  <c:v>67287</c:v>
                </c:pt>
                <c:pt idx="6">
                  <c:v>70310</c:v>
                </c:pt>
                <c:pt idx="7">
                  <c:v>69694</c:v>
                </c:pt>
                <c:pt idx="8">
                  <c:v>67208</c:v>
                </c:pt>
                <c:pt idx="9">
                  <c:v>73508</c:v>
                </c:pt>
                <c:pt idx="10">
                  <c:v>71022</c:v>
                </c:pt>
                <c:pt idx="11">
                  <c:v>67674</c:v>
                </c:pt>
                <c:pt idx="12">
                  <c:v>810513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D8-4883-ACF1-18A675ADAA71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8D8-4883-ACF1-18A675ADAA7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8D8-4883-ACF1-18A675ADAA7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62071</c:v>
                </c:pt>
                <c:pt idx="1">
                  <c:v>67703</c:v>
                </c:pt>
                <c:pt idx="2">
                  <c:v>75940</c:v>
                </c:pt>
                <c:pt idx="3">
                  <c:v>67726</c:v>
                </c:pt>
                <c:pt idx="4">
                  <c:v>68445</c:v>
                </c:pt>
                <c:pt idx="5">
                  <c:v>70894</c:v>
                </c:pt>
                <c:pt idx="6">
                  <c:v>76375</c:v>
                </c:pt>
                <c:pt idx="7">
                  <c:v>78502</c:v>
                </c:pt>
                <c:pt idx="8">
                  <c:v>71650</c:v>
                </c:pt>
                <c:pt idx="9">
                  <c:v>79884</c:v>
                </c:pt>
                <c:pt idx="10">
                  <c:v>70390</c:v>
                </c:pt>
                <c:pt idx="11">
                  <c:v>71887</c:v>
                </c:pt>
                <c:pt idx="12">
                  <c:v>861467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8D8-4883-ACF1-18A675ADA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D8-4883-ACF1-18A675ADAA7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D8-4883-ACF1-18A675ADAA7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D8-4883-ACF1-18A675ADAA7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D8-4883-ACF1-18A675ADAA7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D8-4883-ACF1-18A675ADAA7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D8-4883-ACF1-18A675ADAA7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D8-4883-ACF1-18A675ADAA7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D8-4883-ACF1-18A675ADAA7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D8-4883-ACF1-18A675ADAA7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D8-4883-ACF1-18A675ADAA7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D8-4883-ACF1-18A675ADAA7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D8-4883-ACF1-18A675ADAA7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D8-4883-ACF1-18A675ADAA71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-1.9276042407293303E-2</c:v>
                </c:pt>
                <c:pt idx="1">
                  <c:v>9.5872450631272255E-2</c:v>
                </c:pt>
                <c:pt idx="2">
                  <c:v>0.12222731235868722</c:v>
                </c:pt>
                <c:pt idx="3">
                  <c:v>-1.4005357558816711E-2</c:v>
                </c:pt>
                <c:pt idx="4">
                  <c:v>9.7191497547369332E-2</c:v>
                </c:pt>
                <c:pt idx="5">
                  <c:v>5.3606194361466519E-2</c:v>
                </c:pt>
                <c:pt idx="6">
                  <c:v>8.6260844830038375E-2</c:v>
                </c:pt>
                <c:pt idx="7">
                  <c:v>0.12638103710505932</c:v>
                </c:pt>
                <c:pt idx="8">
                  <c:v>6.6093322223544915E-2</c:v>
                </c:pt>
                <c:pt idx="9">
                  <c:v>8.6738858355553061E-2</c:v>
                </c:pt>
                <c:pt idx="10">
                  <c:v>-8.898651122187462E-3</c:v>
                </c:pt>
                <c:pt idx="11">
                  <c:v>6.2254336968407431E-2</c:v>
                </c:pt>
                <c:pt idx="12">
                  <c:v>6.2866357479768986E-2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8D8-4883-ACF1-18A675ADAA71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0.11298188990496683</c:v>
                </c:pt>
                <c:pt idx="1">
                  <c:v>0.20889579315763163</c:v>
                </c:pt>
                <c:pt idx="2">
                  <c:v>0.1807877101052664</c:v>
                </c:pt>
                <c:pt idx="3">
                  <c:v>0.12105010510982739</c:v>
                </c:pt>
                <c:pt idx="4">
                  <c:v>0.20692999470992768</c:v>
                </c:pt>
                <c:pt idx="5">
                  <c:v>0.16168253396037824</c:v>
                </c:pt>
                <c:pt idx="6">
                  <c:v>0.23139802976315238</c:v>
                </c:pt>
                <c:pt idx="7">
                  <c:v>0.22544489541055257</c:v>
                </c:pt>
                <c:pt idx="8">
                  <c:v>0.2709985276639526</c:v>
                </c:pt>
                <c:pt idx="9">
                  <c:v>0.21428245702038407</c:v>
                </c:pt>
                <c:pt idx="10">
                  <c:v>0.10258297958991869</c:v>
                </c:pt>
                <c:pt idx="11">
                  <c:v>0.12898514307252573</c:v>
                </c:pt>
                <c:pt idx="12">
                  <c:v>0.18009986369769648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8D8-4883-ACF1-18A675ADA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49-40B9-946A-4AADF2318E2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41416</c:v>
                </c:pt>
                <c:pt idx="1">
                  <c:v>40123</c:v>
                </c:pt>
                <c:pt idx="2">
                  <c:v>46468</c:v>
                </c:pt>
                <c:pt idx="3">
                  <c:v>46582</c:v>
                </c:pt>
                <c:pt idx="4">
                  <c:v>43259</c:v>
                </c:pt>
                <c:pt idx="5">
                  <c:v>46381</c:v>
                </c:pt>
                <c:pt idx="6">
                  <c:v>48897</c:v>
                </c:pt>
                <c:pt idx="7">
                  <c:v>50189</c:v>
                </c:pt>
                <c:pt idx="8">
                  <c:v>44069</c:v>
                </c:pt>
                <c:pt idx="9">
                  <c:v>50834</c:v>
                </c:pt>
                <c:pt idx="10">
                  <c:v>47158</c:v>
                </c:pt>
                <c:pt idx="11">
                  <c:v>46919</c:v>
                </c:pt>
                <c:pt idx="12">
                  <c:v>552295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49-40B9-946A-4AADF2318E29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A49-40B9-946A-4AADF2318E29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32265</c:v>
                </c:pt>
                <c:pt idx="1">
                  <c:v>39485</c:v>
                </c:pt>
                <c:pt idx="2">
                  <c:v>44785</c:v>
                </c:pt>
                <c:pt idx="3">
                  <c:v>48283</c:v>
                </c:pt>
                <c:pt idx="4">
                  <c:v>46145</c:v>
                </c:pt>
                <c:pt idx="5">
                  <c:v>46624</c:v>
                </c:pt>
                <c:pt idx="6">
                  <c:v>54466</c:v>
                </c:pt>
                <c:pt idx="7">
                  <c:v>54395</c:v>
                </c:pt>
                <c:pt idx="8">
                  <c:v>49072</c:v>
                </c:pt>
                <c:pt idx="9">
                  <c:v>54881</c:v>
                </c:pt>
                <c:pt idx="10">
                  <c:v>50351</c:v>
                </c:pt>
                <c:pt idx="11">
                  <c:v>52615</c:v>
                </c:pt>
                <c:pt idx="12">
                  <c:v>573367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49-40B9-946A-4AADF2318E29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49-40B9-946A-4AADF2318E2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48326</c:v>
                </c:pt>
                <c:pt idx="1">
                  <c:v>45827</c:v>
                </c:pt>
                <c:pt idx="2">
                  <c:v>48639</c:v>
                </c:pt>
                <c:pt idx="3">
                  <c:v>50475</c:v>
                </c:pt>
                <c:pt idx="4">
                  <c:v>48589</c:v>
                </c:pt>
                <c:pt idx="5">
                  <c:v>50600</c:v>
                </c:pt>
                <c:pt idx="6">
                  <c:v>53655</c:v>
                </c:pt>
                <c:pt idx="7">
                  <c:v>55335</c:v>
                </c:pt>
                <c:pt idx="8">
                  <c:v>51415</c:v>
                </c:pt>
                <c:pt idx="9">
                  <c:v>55616</c:v>
                </c:pt>
                <c:pt idx="10">
                  <c:v>49722</c:v>
                </c:pt>
                <c:pt idx="11">
                  <c:v>51027</c:v>
                </c:pt>
                <c:pt idx="12">
                  <c:v>609226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49-40B9-946A-4AADF2318E29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A49-40B9-946A-4AADF2318E2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A49-40B9-946A-4AADF2318E2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49957</c:v>
                </c:pt>
                <c:pt idx="1">
                  <c:v>50552</c:v>
                </c:pt>
                <c:pt idx="2">
                  <c:v>55860</c:v>
                </c:pt>
                <c:pt idx="3">
                  <c:v>50481</c:v>
                </c:pt>
                <c:pt idx="4">
                  <c:v>52392</c:v>
                </c:pt>
                <c:pt idx="5">
                  <c:v>52676</c:v>
                </c:pt>
                <c:pt idx="6">
                  <c:v>57122</c:v>
                </c:pt>
                <c:pt idx="7">
                  <c:v>59369</c:v>
                </c:pt>
                <c:pt idx="8">
                  <c:v>54012</c:v>
                </c:pt>
                <c:pt idx="9">
                  <c:v>61026</c:v>
                </c:pt>
                <c:pt idx="10">
                  <c:v>54172</c:v>
                </c:pt>
                <c:pt idx="11">
                  <c:v>53638</c:v>
                </c:pt>
                <c:pt idx="12">
                  <c:v>651257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A49-40B9-946A-4AADF2318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A49-40B9-946A-4AADF2318E2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A49-40B9-946A-4AADF2318E2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A49-40B9-946A-4AADF2318E2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A49-40B9-946A-4AADF2318E2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A49-40B9-946A-4AADF2318E2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A49-40B9-946A-4AADF2318E2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A49-40B9-946A-4AADF2318E2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A49-40B9-946A-4AADF2318E2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A49-40B9-946A-4AADF2318E2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A49-40B9-946A-4AADF2318E2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A49-40B9-946A-4AADF2318E2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A49-40B9-946A-4AADF2318E2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49-40B9-946A-4AADF2318E29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3.374994826801303E-2</c:v>
                </c:pt>
                <c:pt idx="1">
                  <c:v>0.1031051563488774</c:v>
                </c:pt>
                <c:pt idx="2">
                  <c:v>0.14846111145377172</c:v>
                </c:pt>
                <c:pt idx="3">
                  <c:v>1.188707280832535E-4</c:v>
                </c:pt>
                <c:pt idx="4">
                  <c:v>7.8268743954392983E-2</c:v>
                </c:pt>
                <c:pt idx="5">
                  <c:v>4.1027667984189664E-2</c:v>
                </c:pt>
                <c:pt idx="6">
                  <c:v>6.46165315441245E-2</c:v>
                </c:pt>
                <c:pt idx="7">
                  <c:v>7.2901418631968973E-2</c:v>
                </c:pt>
                <c:pt idx="8">
                  <c:v>5.0510551395507086E-2</c:v>
                </c:pt>
                <c:pt idx="9">
                  <c:v>9.7274165707710081E-2</c:v>
                </c:pt>
                <c:pt idx="10">
                  <c:v>8.9497606693214271E-2</c:v>
                </c:pt>
                <c:pt idx="11">
                  <c:v>5.1168988966625584E-2</c:v>
                </c:pt>
                <c:pt idx="12">
                  <c:v>6.8990817857412567E-2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A49-40B9-946A-4AADF2318E29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  <c:pt idx="0">
                  <c:v>0.20622464747923508</c:v>
                </c:pt>
                <c:pt idx="1">
                  <c:v>0.25992572838521544</c:v>
                </c:pt>
                <c:pt idx="2">
                  <c:v>0.20211758629594567</c:v>
                </c:pt>
                <c:pt idx="3">
                  <c:v>8.3701859087200958E-2</c:v>
                </c:pt>
                <c:pt idx="4">
                  <c:v>0.21112369680297749</c:v>
                </c:pt>
                <c:pt idx="5">
                  <c:v>0.135723679955154</c:v>
                </c:pt>
                <c:pt idx="6">
                  <c:v>0.16821072867456088</c:v>
                </c:pt>
                <c:pt idx="7">
                  <c:v>0.18290860547131849</c:v>
                </c:pt>
                <c:pt idx="8">
                  <c:v>0.22562345412875273</c:v>
                </c:pt>
                <c:pt idx="9">
                  <c:v>0.20049573120352515</c:v>
                </c:pt>
                <c:pt idx="10">
                  <c:v>0.14873404300436821</c:v>
                </c:pt>
                <c:pt idx="11">
                  <c:v>0.14320424561478284</c:v>
                </c:pt>
                <c:pt idx="12">
                  <c:v>0.17918322635548023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A49-40B9-946A-4AADF2318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F0-4014-A99B-98DD009611E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14354</c:v>
                </c:pt>
                <c:pt idx="1">
                  <c:v>15881</c:v>
                </c:pt>
                <c:pt idx="2">
                  <c:v>17845</c:v>
                </c:pt>
                <c:pt idx="3">
                  <c:v>13831</c:v>
                </c:pt>
                <c:pt idx="4">
                  <c:v>13451</c:v>
                </c:pt>
                <c:pt idx="5">
                  <c:v>14646</c:v>
                </c:pt>
                <c:pt idx="6">
                  <c:v>13126</c:v>
                </c:pt>
                <c:pt idx="7">
                  <c:v>13871</c:v>
                </c:pt>
                <c:pt idx="8">
                  <c:v>12304</c:v>
                </c:pt>
                <c:pt idx="9">
                  <c:v>14953</c:v>
                </c:pt>
                <c:pt idx="10">
                  <c:v>16683</c:v>
                </c:pt>
                <c:pt idx="11">
                  <c:v>16755</c:v>
                </c:pt>
                <c:pt idx="12">
                  <c:v>177700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F0-4014-A99B-98DD009611ED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F0-4014-A99B-98DD009611ED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7833</c:v>
                </c:pt>
                <c:pt idx="1">
                  <c:v>11801</c:v>
                </c:pt>
                <c:pt idx="2">
                  <c:v>15819</c:v>
                </c:pt>
                <c:pt idx="3">
                  <c:v>18290</c:v>
                </c:pt>
                <c:pt idx="4">
                  <c:v>13170</c:v>
                </c:pt>
                <c:pt idx="5">
                  <c:v>15398</c:v>
                </c:pt>
                <c:pt idx="6">
                  <c:v>16650</c:v>
                </c:pt>
                <c:pt idx="7">
                  <c:v>17176</c:v>
                </c:pt>
                <c:pt idx="8">
                  <c:v>15332</c:v>
                </c:pt>
                <c:pt idx="9">
                  <c:v>16356</c:v>
                </c:pt>
                <c:pt idx="10">
                  <c:v>15426</c:v>
                </c:pt>
                <c:pt idx="11">
                  <c:v>15939</c:v>
                </c:pt>
                <c:pt idx="12">
                  <c:v>179190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F0-4014-A99B-98DD009611ED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F0-4014-A99B-98DD009611E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14965</c:v>
                </c:pt>
                <c:pt idx="1">
                  <c:v>15953</c:v>
                </c:pt>
                <c:pt idx="2">
                  <c:v>19030</c:v>
                </c:pt>
                <c:pt idx="3">
                  <c:v>18213</c:v>
                </c:pt>
                <c:pt idx="4">
                  <c:v>13793</c:v>
                </c:pt>
                <c:pt idx="5">
                  <c:v>16687</c:v>
                </c:pt>
                <c:pt idx="6">
                  <c:v>16655</c:v>
                </c:pt>
                <c:pt idx="7">
                  <c:v>14359</c:v>
                </c:pt>
                <c:pt idx="8">
                  <c:v>15793</c:v>
                </c:pt>
                <c:pt idx="9">
                  <c:v>17892</c:v>
                </c:pt>
                <c:pt idx="10">
                  <c:v>21300</c:v>
                </c:pt>
                <c:pt idx="11">
                  <c:v>16647</c:v>
                </c:pt>
                <c:pt idx="12">
                  <c:v>201287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F0-4014-A99B-98DD009611ED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BF0-4014-A99B-98DD009611E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BF0-4014-A99B-98DD009611E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12114</c:v>
                </c:pt>
                <c:pt idx="1">
                  <c:v>17151</c:v>
                </c:pt>
                <c:pt idx="2">
                  <c:v>20080</c:v>
                </c:pt>
                <c:pt idx="3">
                  <c:v>17245</c:v>
                </c:pt>
                <c:pt idx="4">
                  <c:v>16053</c:v>
                </c:pt>
                <c:pt idx="5">
                  <c:v>18218</c:v>
                </c:pt>
                <c:pt idx="6">
                  <c:v>19253</c:v>
                </c:pt>
                <c:pt idx="7">
                  <c:v>19133</c:v>
                </c:pt>
                <c:pt idx="8">
                  <c:v>17638</c:v>
                </c:pt>
                <c:pt idx="9">
                  <c:v>18858</c:v>
                </c:pt>
                <c:pt idx="10">
                  <c:v>16218</c:v>
                </c:pt>
                <c:pt idx="11">
                  <c:v>18249</c:v>
                </c:pt>
                <c:pt idx="12">
                  <c:v>210210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BF0-4014-A99B-98DD00961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F0-4014-A99B-98DD009611E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F0-4014-A99B-98DD009611E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F0-4014-A99B-98DD009611E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F0-4014-A99B-98DD009611E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F0-4014-A99B-98DD009611E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F0-4014-A99B-98DD009611E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F0-4014-A99B-98DD009611E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F0-4014-A99B-98DD009611E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F0-4014-A99B-98DD009611E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F0-4014-A99B-98DD009611E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F0-4014-A99B-98DD009611E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F0-4014-A99B-98DD009611E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F0-4014-A99B-98DD009611ED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-0.19051119278316075</c:v>
                </c:pt>
                <c:pt idx="1">
                  <c:v>7.5095593305334329E-2</c:v>
                </c:pt>
                <c:pt idx="2">
                  <c:v>5.5176037834997471E-2</c:v>
                </c:pt>
                <c:pt idx="3">
                  <c:v>-5.3148849722725489E-2</c:v>
                </c:pt>
                <c:pt idx="4">
                  <c:v>0.16385122888421666</c:v>
                </c:pt>
                <c:pt idx="5">
                  <c:v>9.1748067357823482E-2</c:v>
                </c:pt>
                <c:pt idx="6">
                  <c:v>0.15598919243470433</c:v>
                </c:pt>
                <c:pt idx="7">
                  <c:v>0.33247440629570302</c:v>
                </c:pt>
                <c:pt idx="8">
                  <c:v>0.116823909326917</c:v>
                </c:pt>
                <c:pt idx="9">
                  <c:v>5.39906103286385E-2</c:v>
                </c:pt>
                <c:pt idx="10">
                  <c:v>-0.23859154929577464</c:v>
                </c:pt>
                <c:pt idx="11">
                  <c:v>9.6233555595602871E-2</c:v>
                </c:pt>
                <c:pt idx="12">
                  <c:v>4.432973813510066E-2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BF0-4014-A99B-98DD009611ED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  <c:pt idx="0">
                  <c:v>-0.15605406158562074</c:v>
                </c:pt>
                <c:pt idx="1">
                  <c:v>7.9969775203072802E-2</c:v>
                </c:pt>
                <c:pt idx="2">
                  <c:v>0.12524516671336516</c:v>
                </c:pt>
                <c:pt idx="3">
                  <c:v>0.2468368158484564</c:v>
                </c:pt>
                <c:pt idx="4">
                  <c:v>0.19344286670136057</c:v>
                </c:pt>
                <c:pt idx="5">
                  <c:v>0.24388911648231604</c:v>
                </c:pt>
                <c:pt idx="6">
                  <c:v>0.46678348316318763</c:v>
                </c:pt>
                <c:pt idx="7">
                  <c:v>0.37935260615672983</c:v>
                </c:pt>
                <c:pt idx="8">
                  <c:v>0.43351755526657998</c:v>
                </c:pt>
                <c:pt idx="9">
                  <c:v>0.26115160837290174</c:v>
                </c:pt>
                <c:pt idx="10">
                  <c:v>-2.7872684768926459E-2</c:v>
                </c:pt>
                <c:pt idx="11">
                  <c:v>8.9167412712623184E-2</c:v>
                </c:pt>
                <c:pt idx="12">
                  <c:v>0.18294879009566678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BF0-4014-A99B-98DD00961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2A-4CAA-B8B8-233ACC34E47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46139</c:v>
                </c:pt>
                <c:pt idx="1">
                  <c:v>43997</c:v>
                </c:pt>
                <c:pt idx="2">
                  <c:v>54946</c:v>
                </c:pt>
                <c:pt idx="3">
                  <c:v>46857</c:v>
                </c:pt>
                <c:pt idx="4">
                  <c:v>47638</c:v>
                </c:pt>
                <c:pt idx="5">
                  <c:v>48083</c:v>
                </c:pt>
                <c:pt idx="6">
                  <c:v>50071</c:v>
                </c:pt>
                <c:pt idx="7">
                  <c:v>55504</c:v>
                </c:pt>
                <c:pt idx="8">
                  <c:v>42936</c:v>
                </c:pt>
                <c:pt idx="9">
                  <c:v>44051</c:v>
                </c:pt>
                <c:pt idx="10">
                  <c:v>43524</c:v>
                </c:pt>
                <c:pt idx="11">
                  <c:v>45670</c:v>
                </c:pt>
                <c:pt idx="12">
                  <c:v>569416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2A-4CAA-B8B8-233ACC34E47C}"/>
            </c:ext>
          </c:extLst>
        </c:ser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2A-4CAA-B8B8-233ACC34E47C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32894</c:v>
                </c:pt>
                <c:pt idx="1">
                  <c:v>36818</c:v>
                </c:pt>
                <c:pt idx="2">
                  <c:v>44056</c:v>
                </c:pt>
                <c:pt idx="3">
                  <c:v>44266</c:v>
                </c:pt>
                <c:pt idx="4">
                  <c:v>38064</c:v>
                </c:pt>
                <c:pt idx="5">
                  <c:v>37123</c:v>
                </c:pt>
                <c:pt idx="6">
                  <c:v>48616</c:v>
                </c:pt>
                <c:pt idx="7">
                  <c:v>46323</c:v>
                </c:pt>
                <c:pt idx="8">
                  <c:v>38894</c:v>
                </c:pt>
                <c:pt idx="9">
                  <c:v>41972</c:v>
                </c:pt>
                <c:pt idx="10">
                  <c:v>41589</c:v>
                </c:pt>
                <c:pt idx="11">
                  <c:v>40363</c:v>
                </c:pt>
                <c:pt idx="12">
                  <c:v>490978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2A-4CAA-B8B8-233ACC34E47C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2A-4CAA-B8B8-233ACC34E47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38836</c:v>
                </c:pt>
                <c:pt idx="1">
                  <c:v>40393</c:v>
                </c:pt>
                <c:pt idx="2">
                  <c:v>46614</c:v>
                </c:pt>
                <c:pt idx="3">
                  <c:v>44213</c:v>
                </c:pt>
                <c:pt idx="4">
                  <c:v>34250</c:v>
                </c:pt>
                <c:pt idx="5">
                  <c:v>42497</c:v>
                </c:pt>
                <c:pt idx="6">
                  <c:v>42520</c:v>
                </c:pt>
                <c:pt idx="7">
                  <c:v>47103</c:v>
                </c:pt>
                <c:pt idx="8">
                  <c:v>40104</c:v>
                </c:pt>
                <c:pt idx="9">
                  <c:v>46013</c:v>
                </c:pt>
                <c:pt idx="10">
                  <c:v>42977</c:v>
                </c:pt>
                <c:pt idx="11">
                  <c:v>43945</c:v>
                </c:pt>
                <c:pt idx="12">
                  <c:v>509465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2A-4CAA-B8B8-233ACC34E47C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F2A-4CAA-B8B8-233ACC34E47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F2A-4CAA-B8B8-233ACC34E47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40090</c:v>
                </c:pt>
                <c:pt idx="1">
                  <c:v>44543</c:v>
                </c:pt>
                <c:pt idx="2">
                  <c:v>46997</c:v>
                </c:pt>
                <c:pt idx="3">
                  <c:v>45816</c:v>
                </c:pt>
                <c:pt idx="4">
                  <c:v>42177</c:v>
                </c:pt>
                <c:pt idx="5">
                  <c:v>42496</c:v>
                </c:pt>
                <c:pt idx="6">
                  <c:v>44773</c:v>
                </c:pt>
                <c:pt idx="7">
                  <c:v>47679</c:v>
                </c:pt>
                <c:pt idx="8">
                  <c:v>39500</c:v>
                </c:pt>
                <c:pt idx="9">
                  <c:v>45196</c:v>
                </c:pt>
                <c:pt idx="10">
                  <c:v>43526</c:v>
                </c:pt>
                <c:pt idx="11">
                  <c:v>43563</c:v>
                </c:pt>
                <c:pt idx="12">
                  <c:v>526356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F2A-4CAA-B8B8-233ACC34E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2A-4CAA-B8B8-233ACC34E47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2A-4CAA-B8B8-233ACC34E47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2A-4CAA-B8B8-233ACC34E47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2A-4CAA-B8B8-233ACC34E47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2A-4CAA-B8B8-233ACC34E47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2A-4CAA-B8B8-233ACC34E47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F2A-4CAA-B8B8-233ACC34E47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F2A-4CAA-B8B8-233ACC34E47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F2A-4CAA-B8B8-233ACC34E47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F2A-4CAA-B8B8-233ACC34E47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F2A-4CAA-B8B8-233ACC34E47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F2A-4CAA-B8B8-233ACC34E47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F2A-4CAA-B8B8-233ACC34E47C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3.2289628180039109E-2</c:v>
                </c:pt>
                <c:pt idx="1">
                  <c:v>0.10274057386180768</c:v>
                </c:pt>
                <c:pt idx="2">
                  <c:v>8.2164156691122425E-3</c:v>
                </c:pt>
                <c:pt idx="3">
                  <c:v>3.6256304706760556E-2</c:v>
                </c:pt>
                <c:pt idx="4">
                  <c:v>0.2314452554744526</c:v>
                </c:pt>
                <c:pt idx="5">
                  <c:v>-2.3531072781635132E-5</c:v>
                </c:pt>
                <c:pt idx="6">
                  <c:v>5.2986829727187157E-2</c:v>
                </c:pt>
                <c:pt idx="7">
                  <c:v>1.2228520476402771E-2</c:v>
                </c:pt>
                <c:pt idx="8">
                  <c:v>-1.5060841811290637E-2</c:v>
                </c:pt>
                <c:pt idx="9">
                  <c:v>-1.7755851607154538E-2</c:v>
                </c:pt>
                <c:pt idx="10">
                  <c:v>1.2774274612001868E-2</c:v>
                </c:pt>
                <c:pt idx="11">
                  <c:v>-8.6926840368642955E-3</c:v>
                </c:pt>
                <c:pt idx="12">
                  <c:v>3.3154387445653688E-2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F2A-4CAA-B8B8-233ACC34E47C}"/>
            </c:ext>
          </c:extLst>
        </c:ser>
        <c:ser>
          <c:idx val="4"/>
          <c:order val="5"/>
          <c:tx>
            <c:strRef>
              <c:f>'Viajeros entr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cat'!$O$97:$O$109</c:f>
              <c:numCache>
                <c:formatCode>0.0%</c:formatCode>
                <c:ptCount val="13"/>
                <c:pt idx="0">
                  <c:v>-0.13110383840135242</c:v>
                </c:pt>
                <c:pt idx="1">
                  <c:v>1.2409937041161889E-2</c:v>
                </c:pt>
                <c:pt idx="2">
                  <c:v>-0.14466931168783892</c:v>
                </c:pt>
                <c:pt idx="3">
                  <c:v>-2.221653114796085E-2</c:v>
                </c:pt>
                <c:pt idx="4">
                  <c:v>-0.11463537512070199</c:v>
                </c:pt>
                <c:pt idx="5">
                  <c:v>-0.11619491296300144</c:v>
                </c:pt>
                <c:pt idx="6">
                  <c:v>-0.10580975015478022</c:v>
                </c:pt>
                <c:pt idx="7">
                  <c:v>-0.14098083021043528</c:v>
                </c:pt>
                <c:pt idx="8">
                  <c:v>-8.0026085336314501E-2</c:v>
                </c:pt>
                <c:pt idx="9">
                  <c:v>2.5992599486958312E-2</c:v>
                </c:pt>
                <c:pt idx="10">
                  <c:v>4.5951658854903599E-5</c:v>
                </c:pt>
                <c:pt idx="11">
                  <c:v>-4.6135318589883956E-2</c:v>
                </c:pt>
                <c:pt idx="12">
                  <c:v>-7.5621338353681677E-2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F2A-4CAA-B8B8-233ACC34E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1387823</c:v>
                </c:pt>
                <c:pt idx="1">
                  <c:v>1319978</c:v>
                </c:pt>
                <c:pt idx="2">
                  <c:v>1243535</c:v>
                </c:pt>
                <c:pt idx="3">
                  <c:v>492258</c:v>
                </c:pt>
                <c:pt idx="4">
                  <c:v>375345</c:v>
                </c:pt>
                <c:pt idx="5">
                  <c:v>1299411</c:v>
                </c:pt>
                <c:pt idx="6">
                  <c:v>1322486</c:v>
                </c:pt>
                <c:pt idx="7">
                  <c:v>1360793</c:v>
                </c:pt>
                <c:pt idx="8">
                  <c:v>1347211</c:v>
                </c:pt>
                <c:pt idx="9">
                  <c:v>1241852</c:v>
                </c:pt>
                <c:pt idx="10">
                  <c:v>1207652</c:v>
                </c:pt>
                <c:pt idx="11">
                  <c:v>1179248</c:v>
                </c:pt>
                <c:pt idx="12">
                  <c:v>1140909</c:v>
                </c:pt>
                <c:pt idx="13">
                  <c:v>1138202</c:v>
                </c:pt>
                <c:pt idx="14">
                  <c:v>1027823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50-4BEF-8DE6-54B7D1CD5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5.139858391579244E-2</c:v>
                </c:pt>
                <c:pt idx="1">
                  <c:v>6.1472334916186533E-2</c:v>
                </c:pt>
                <c:pt idx="2">
                  <c:v>1.5261854555944239</c:v>
                </c:pt>
                <c:pt idx="3">
                  <c:v>0.31148143707788845</c:v>
                </c:pt>
                <c:pt idx="4">
                  <c:v>-0.71114220212080703</c:v>
                </c:pt>
                <c:pt idx="5">
                  <c:v>-1.7448199829714683E-2</c:v>
                </c:pt>
                <c:pt idx="6">
                  <c:v>-2.8150497540772146E-2</c:v>
                </c:pt>
                <c:pt idx="7">
                  <c:v>1.008156851450881E-2</c:v>
                </c:pt>
                <c:pt idx="8">
                  <c:v>8.4840222506385565E-2</c:v>
                </c:pt>
                <c:pt idx="9">
                  <c:v>2.8319416520653284E-2</c:v>
                </c:pt>
                <c:pt idx="10">
                  <c:v>2.4086536504619893E-2</c:v>
                </c:pt>
                <c:pt idx="11">
                  <c:v>3.3603907060072213E-2</c:v>
                </c:pt>
                <c:pt idx="12">
                  <c:v>2.3783124612326567E-3</c:v>
                </c:pt>
                <c:pt idx="13">
                  <c:v>0.10739105857720643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50-4BEF-8DE6-54B7D1CD58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05-404E-8C07-541E1281D89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4903</c:v>
                </c:pt>
                <c:pt idx="1">
                  <c:v>6262</c:v>
                </c:pt>
                <c:pt idx="2">
                  <c:v>7306</c:v>
                </c:pt>
                <c:pt idx="3">
                  <c:v>14185</c:v>
                </c:pt>
                <c:pt idx="4">
                  <c:v>9119</c:v>
                </c:pt>
                <c:pt idx="5">
                  <c:v>13027</c:v>
                </c:pt>
                <c:pt idx="6">
                  <c:v>15713</c:v>
                </c:pt>
                <c:pt idx="7">
                  <c:v>21245</c:v>
                </c:pt>
                <c:pt idx="8">
                  <c:v>9328</c:v>
                </c:pt>
                <c:pt idx="9">
                  <c:v>10671</c:v>
                </c:pt>
                <c:pt idx="10">
                  <c:v>7624</c:v>
                </c:pt>
                <c:pt idx="11">
                  <c:v>8436</c:v>
                </c:pt>
                <c:pt idx="12">
                  <c:v>127819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05-404E-8C07-541E1281D896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05-404E-8C07-541E1281D896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4149</c:v>
                </c:pt>
                <c:pt idx="1">
                  <c:v>5940</c:v>
                </c:pt>
                <c:pt idx="2">
                  <c:v>5677</c:v>
                </c:pt>
                <c:pt idx="3">
                  <c:v>13370</c:v>
                </c:pt>
                <c:pt idx="4">
                  <c:v>10229</c:v>
                </c:pt>
                <c:pt idx="5">
                  <c:v>11920</c:v>
                </c:pt>
                <c:pt idx="6">
                  <c:v>18621</c:v>
                </c:pt>
                <c:pt idx="7">
                  <c:v>19560</c:v>
                </c:pt>
                <c:pt idx="8">
                  <c:v>11009</c:v>
                </c:pt>
                <c:pt idx="9">
                  <c:v>9548</c:v>
                </c:pt>
                <c:pt idx="10">
                  <c:v>5905</c:v>
                </c:pt>
                <c:pt idx="11">
                  <c:v>8023</c:v>
                </c:pt>
                <c:pt idx="12">
                  <c:v>123951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05-404E-8C07-541E1281D896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05-404E-8C07-541E1281D89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5690</c:v>
                </c:pt>
                <c:pt idx="1">
                  <c:v>4224</c:v>
                </c:pt>
                <c:pt idx="2">
                  <c:v>6239</c:v>
                </c:pt>
                <c:pt idx="3">
                  <c:v>12713</c:v>
                </c:pt>
                <c:pt idx="4">
                  <c:v>8043</c:v>
                </c:pt>
                <c:pt idx="5">
                  <c:v>12303</c:v>
                </c:pt>
                <c:pt idx="6">
                  <c:v>14490</c:v>
                </c:pt>
                <c:pt idx="7">
                  <c:v>19950</c:v>
                </c:pt>
                <c:pt idx="8">
                  <c:v>10743</c:v>
                </c:pt>
                <c:pt idx="9">
                  <c:v>10093</c:v>
                </c:pt>
                <c:pt idx="10">
                  <c:v>7021</c:v>
                </c:pt>
                <c:pt idx="11">
                  <c:v>7457</c:v>
                </c:pt>
                <c:pt idx="12">
                  <c:v>118966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505-404E-8C07-541E1281D896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505-404E-8C07-541E1281D89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505-404E-8C07-541E1281D89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4403</c:v>
                </c:pt>
                <c:pt idx="1">
                  <c:v>4931</c:v>
                </c:pt>
                <c:pt idx="2">
                  <c:v>8729</c:v>
                </c:pt>
                <c:pt idx="3">
                  <c:v>8246</c:v>
                </c:pt>
                <c:pt idx="4">
                  <c:v>9596</c:v>
                </c:pt>
                <c:pt idx="5">
                  <c:v>10664</c:v>
                </c:pt>
                <c:pt idx="6">
                  <c:v>14582</c:v>
                </c:pt>
                <c:pt idx="7">
                  <c:v>19201</c:v>
                </c:pt>
                <c:pt idx="8">
                  <c:v>10757</c:v>
                </c:pt>
                <c:pt idx="9">
                  <c:v>9833</c:v>
                </c:pt>
                <c:pt idx="10">
                  <c:v>6177</c:v>
                </c:pt>
                <c:pt idx="11">
                  <c:v>7541</c:v>
                </c:pt>
                <c:pt idx="12">
                  <c:v>114660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505-404E-8C07-541E1281D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05-404E-8C07-541E1281D89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05-404E-8C07-541E1281D89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05-404E-8C07-541E1281D89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05-404E-8C07-541E1281D89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05-404E-8C07-541E1281D89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05-404E-8C07-541E1281D89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05-404E-8C07-541E1281D89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05-404E-8C07-541E1281D89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05-404E-8C07-541E1281D89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05-404E-8C07-541E1281D89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05-404E-8C07-541E1281D89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05-404E-8C07-541E1281D89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05-404E-8C07-541E1281D896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-0.22618629173989457</c:v>
                </c:pt>
                <c:pt idx="1">
                  <c:v>0.16737689393939403</c:v>
                </c:pt>
                <c:pt idx="2">
                  <c:v>0.39910242025965692</c:v>
                </c:pt>
                <c:pt idx="3">
                  <c:v>-0.35137261071344295</c:v>
                </c:pt>
                <c:pt idx="4">
                  <c:v>0.19308715653363162</c:v>
                </c:pt>
                <c:pt idx="5">
                  <c:v>-0.13321953994960578</c:v>
                </c:pt>
                <c:pt idx="6">
                  <c:v>6.3492063492063266E-3</c:v>
                </c:pt>
                <c:pt idx="7">
                  <c:v>-3.7543859649122768E-2</c:v>
                </c:pt>
                <c:pt idx="8">
                  <c:v>1.3031741599180968E-3</c:v>
                </c:pt>
                <c:pt idx="9">
                  <c:v>-2.5760428019419357E-2</c:v>
                </c:pt>
                <c:pt idx="10">
                  <c:v>-0.12021079618287989</c:v>
                </c:pt>
                <c:pt idx="11">
                  <c:v>1.1264583612712986E-2</c:v>
                </c:pt>
                <c:pt idx="12">
                  <c:v>-3.6195215439705497E-2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505-404E-8C07-541E1281D896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-0.10197838058331632</c:v>
                </c:pt>
                <c:pt idx="1">
                  <c:v>-0.21255190035132543</c:v>
                </c:pt>
                <c:pt idx="2">
                  <c:v>0.19477142075006837</c:v>
                </c:pt>
                <c:pt idx="3">
                  <c:v>-0.41868170602749388</c:v>
                </c:pt>
                <c:pt idx="4">
                  <c:v>5.2308367145520451E-2</c:v>
                </c:pt>
                <c:pt idx="5">
                  <c:v>-0.18139249251554468</c:v>
                </c:pt>
                <c:pt idx="6">
                  <c:v>-7.1978616432253562E-2</c:v>
                </c:pt>
                <c:pt idx="7">
                  <c:v>-9.6210873146622689E-2</c:v>
                </c:pt>
                <c:pt idx="8">
                  <c:v>0.15319468267581482</c:v>
                </c:pt>
                <c:pt idx="9">
                  <c:v>-7.8530596944991093E-2</c:v>
                </c:pt>
                <c:pt idx="10">
                  <c:v>-0.18979538300104937</c:v>
                </c:pt>
                <c:pt idx="11">
                  <c:v>-0.10609293504030348</c:v>
                </c:pt>
                <c:pt idx="12">
                  <c:v>-0.10295026560996412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505-404E-8C07-541E1281D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861467</c:v>
                </c:pt>
                <c:pt idx="1">
                  <c:v>810513</c:v>
                </c:pt>
                <c:pt idx="2">
                  <c:v>752557</c:v>
                </c:pt>
                <c:pt idx="3">
                  <c:v>256749</c:v>
                </c:pt>
                <c:pt idx="4">
                  <c:v>206279</c:v>
                </c:pt>
                <c:pt idx="5">
                  <c:v>729995</c:v>
                </c:pt>
                <c:pt idx="6">
                  <c:v>708603</c:v>
                </c:pt>
                <c:pt idx="7">
                  <c:v>722030</c:v>
                </c:pt>
                <c:pt idx="8">
                  <c:v>738826</c:v>
                </c:pt>
                <c:pt idx="9">
                  <c:v>674992</c:v>
                </c:pt>
                <c:pt idx="10">
                  <c:v>642601</c:v>
                </c:pt>
                <c:pt idx="11">
                  <c:v>623830</c:v>
                </c:pt>
                <c:pt idx="12">
                  <c:v>609497</c:v>
                </c:pt>
                <c:pt idx="13">
                  <c:v>614736</c:v>
                </c:pt>
                <c:pt idx="14">
                  <c:v>562934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B1-4DF0-9AC5-1BEDBBF7A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6.2866357479768986E-2</c:v>
                </c:pt>
                <c:pt idx="1">
                  <c:v>7.7012106724141827E-2</c:v>
                </c:pt>
                <c:pt idx="2">
                  <c:v>1.9311000237586127</c:v>
                </c:pt>
                <c:pt idx="3">
                  <c:v>0.24466862841103554</c:v>
                </c:pt>
                <c:pt idx="4">
                  <c:v>-0.71742409194583523</c:v>
                </c:pt>
                <c:pt idx="5">
                  <c:v>3.0188977466931499E-2</c:v>
                </c:pt>
                <c:pt idx="6">
                  <c:v>-1.8596180214118574E-2</c:v>
                </c:pt>
                <c:pt idx="7">
                  <c:v>-2.2733363471236778E-2</c:v>
                </c:pt>
                <c:pt idx="8">
                  <c:v>9.4570009718633719E-2</c:v>
                </c:pt>
                <c:pt idx="9">
                  <c:v>5.0406084024145592E-2</c:v>
                </c:pt>
                <c:pt idx="10">
                  <c:v>3.0089928345863548E-2</c:v>
                </c:pt>
                <c:pt idx="11">
                  <c:v>2.3516112466509309E-2</c:v>
                </c:pt>
                <c:pt idx="12">
                  <c:v>-8.5223575648734062E-3</c:v>
                </c:pt>
                <c:pt idx="13">
                  <c:v>9.2021444787488305E-2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B1-4DF0-9AC5-1BEDBBF7A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651257</c:v>
                </c:pt>
                <c:pt idx="1">
                  <c:v>609226</c:v>
                </c:pt>
                <c:pt idx="2">
                  <c:v>573367</c:v>
                </c:pt>
                <c:pt idx="3">
                  <c:v>206077</c:v>
                </c:pt>
                <c:pt idx="4">
                  <c:v>151994</c:v>
                </c:pt>
                <c:pt idx="5">
                  <c:v>552295</c:v>
                </c:pt>
                <c:pt idx="6">
                  <c:v>510204</c:v>
                </c:pt>
                <c:pt idx="7">
                  <c:v>508931</c:v>
                </c:pt>
                <c:pt idx="8">
                  <c:v>529296</c:v>
                </c:pt>
                <c:pt idx="9">
                  <c:v>490647</c:v>
                </c:pt>
                <c:pt idx="10">
                  <c:v>462729</c:v>
                </c:pt>
                <c:pt idx="11">
                  <c:v>441183</c:v>
                </c:pt>
                <c:pt idx="12">
                  <c:v>422920</c:v>
                </c:pt>
                <c:pt idx="13">
                  <c:v>411341</c:v>
                </c:pt>
                <c:pt idx="14">
                  <c:v>386941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4E-4773-ABDD-F821F657E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6.8990817857412567E-2</c:v>
                </c:pt>
                <c:pt idx="1">
                  <c:v>6.254109497058602E-2</c:v>
                </c:pt>
                <c:pt idx="2">
                  <c:v>1.7822949674150923</c:v>
                </c:pt>
                <c:pt idx="3">
                  <c:v>0.35582325618116495</c:v>
                </c:pt>
                <c:pt idx="4">
                  <c:v>-0.72479562552621335</c:v>
                </c:pt>
                <c:pt idx="5">
                  <c:v>8.2498373199739738E-2</c:v>
                </c:pt>
                <c:pt idx="6">
                  <c:v>2.50132139720316E-3</c:v>
                </c:pt>
                <c:pt idx="7">
                  <c:v>-3.8475635561198263E-2</c:v>
                </c:pt>
                <c:pt idx="8">
                  <c:v>7.8771499672880996E-2</c:v>
                </c:pt>
                <c:pt idx="9">
                  <c:v>6.0333370071899539E-2</c:v>
                </c:pt>
                <c:pt idx="10">
                  <c:v>4.8836877214217145E-2</c:v>
                </c:pt>
                <c:pt idx="11">
                  <c:v>4.3183107916390906E-2</c:v>
                </c:pt>
                <c:pt idx="12">
                  <c:v>2.8149394298161434E-2</c:v>
                </c:pt>
                <c:pt idx="13">
                  <c:v>6.3058709208897445E-2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4E-4773-ABDD-F821F657E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51-4D39-B3C8-B16B7AE0D03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B51-4D39-B3C8-B16B7AE0D03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B51-4D39-B3C8-B16B7AE0D03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B51-4D39-B3C8-B16B7AE0D03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B51-4D39-B3C8-B16B7AE0D03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B51-4D39-B3C8-B16B7AE0D03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B51-4D39-B3C8-B16B7AE0D03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B51-4D39-B3C8-B16B7AE0D0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1319978</c:v>
                </c:pt>
                <c:pt idx="1">
                  <c:v>118966</c:v>
                </c:pt>
                <c:pt idx="2">
                  <c:v>1201012</c:v>
                </c:pt>
                <c:pt idx="3">
                  <c:v>634691</c:v>
                </c:pt>
                <c:pt idx="4">
                  <c:v>45133</c:v>
                </c:pt>
                <c:pt idx="5">
                  <c:v>28898</c:v>
                </c:pt>
                <c:pt idx="6">
                  <c:v>55478</c:v>
                </c:pt>
                <c:pt idx="7">
                  <c:v>44187</c:v>
                </c:pt>
                <c:pt idx="8">
                  <c:v>23505</c:v>
                </c:pt>
                <c:pt idx="9">
                  <c:v>26526</c:v>
                </c:pt>
                <c:pt idx="10">
                  <c:v>342594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B51-4D39-B3C8-B16B7AE0D037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6.1472334916186533E-2</c:v>
                </c:pt>
                <c:pt idx="1">
                  <c:v>-4.0217505304515511E-2</c:v>
                </c:pt>
                <c:pt idx="2">
                  <c:v>7.2730585646097135E-2</c:v>
                </c:pt>
                <c:pt idx="3">
                  <c:v>9.0787381952858404E-2</c:v>
                </c:pt>
                <c:pt idx="4">
                  <c:v>0.15512387387387383</c:v>
                </c:pt>
                <c:pt idx="5">
                  <c:v>5.9777028018189737E-2</c:v>
                </c:pt>
                <c:pt idx="6">
                  <c:v>-2.6957818118039101E-2</c:v>
                </c:pt>
                <c:pt idx="7">
                  <c:v>0.13980963190342299</c:v>
                </c:pt>
                <c:pt idx="8">
                  <c:v>4.6666963530302308E-2</c:v>
                </c:pt>
                <c:pt idx="9">
                  <c:v>0.17579787234042543</c:v>
                </c:pt>
                <c:pt idx="10">
                  <c:v>3.6342186460160963E-2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B51-4D39-B3C8-B16B7AE0D03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B51-4D39-B3C8-B16B7AE0D03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B51-4D39-B3C8-B16B7AE0D03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B51-4D39-B3C8-B16B7AE0D03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B51-4D39-B3C8-B16B7AE0D03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B51-4D39-B3C8-B16B7AE0D03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B51-4D39-B3C8-B16B7AE0D03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B51-4D39-B3C8-B16B7AE0D037}"/>
              </c:ext>
            </c:extLst>
          </c:dPt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9.0127259696752518E-2</c:v>
                </c:pt>
                <c:pt idx="2">
                  <c:v>0.9098727403032475</c:v>
                </c:pt>
                <c:pt idx="3">
                  <c:v>0.4808345290603328</c:v>
                </c:pt>
                <c:pt idx="4">
                  <c:v>3.4192236537275621E-2</c:v>
                </c:pt>
                <c:pt idx="5">
                  <c:v>2.1892789122242948E-2</c:v>
                </c:pt>
                <c:pt idx="6">
                  <c:v>4.2029488370260715E-2</c:v>
                </c:pt>
                <c:pt idx="7">
                  <c:v>3.3475557925965432E-2</c:v>
                </c:pt>
                <c:pt idx="8">
                  <c:v>1.7807114967067633E-2</c:v>
                </c:pt>
                <c:pt idx="9">
                  <c:v>2.0095789475279135E-2</c:v>
                </c:pt>
                <c:pt idx="10">
                  <c:v>0.25954523484482317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2B51-4D39-B3C8-B16B7AE0D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24-4CEE-8E98-1318B1197DB8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724-4CEE-8E98-1318B1197DB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724-4CEE-8E98-1318B1197DB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724-4CEE-8E98-1318B1197DB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724-4CEE-8E98-1318B1197DB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724-4CEE-8E98-1318B1197DB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724-4CEE-8E98-1318B1197DB8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724-4CEE-8E98-1318B1197DB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136620</c:v>
                </c:pt>
                <c:pt idx="1">
                  <c:v>8382</c:v>
                </c:pt>
                <c:pt idx="2">
                  <c:v>128238</c:v>
                </c:pt>
                <c:pt idx="3">
                  <c:v>59353</c:v>
                </c:pt>
                <c:pt idx="4">
                  <c:v>6345</c:v>
                </c:pt>
                <c:pt idx="5">
                  <c:v>2748</c:v>
                </c:pt>
                <c:pt idx="6">
                  <c:v>5340</c:v>
                </c:pt>
                <c:pt idx="7">
                  <c:v>5338</c:v>
                </c:pt>
                <c:pt idx="8">
                  <c:v>3640</c:v>
                </c:pt>
                <c:pt idx="9">
                  <c:v>4809</c:v>
                </c:pt>
                <c:pt idx="10">
                  <c:v>40665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724-4CEE-8E98-1318B1197DB8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2.2757897888905587E-2</c:v>
                </c:pt>
                <c:pt idx="1">
                  <c:v>-9.6880907372400848E-3</c:v>
                </c:pt>
                <c:pt idx="2">
                  <c:v>2.4952843760989829E-2</c:v>
                </c:pt>
                <c:pt idx="3">
                  <c:v>2.1847668893326899E-2</c:v>
                </c:pt>
                <c:pt idx="4">
                  <c:v>4.8587010411502263E-2</c:v>
                </c:pt>
                <c:pt idx="5">
                  <c:v>6.5529274912756952E-2</c:v>
                </c:pt>
                <c:pt idx="6">
                  <c:v>-7.3881373569198772E-2</c:v>
                </c:pt>
                <c:pt idx="7">
                  <c:v>-2.7155093858210355E-2</c:v>
                </c:pt>
                <c:pt idx="8">
                  <c:v>-1.645639056500281E-3</c:v>
                </c:pt>
                <c:pt idx="9">
                  <c:v>-0.1752701080432173</c:v>
                </c:pt>
                <c:pt idx="10">
                  <c:v>7.9448927585474616E-2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724-4CEE-8E98-1318B1197DB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724-4CEE-8E98-1318B1197DB8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724-4CEE-8E98-1318B1197DB8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724-4CEE-8E98-1318B1197DB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724-4CEE-8E98-1318B1197DB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724-4CEE-8E98-1318B1197DB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724-4CEE-8E98-1318B1197DB8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724-4CEE-8E98-1318B1197DB8}"/>
              </c:ext>
            </c:extLst>
          </c:dPt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6.1352657004830918E-2</c:v>
                </c:pt>
                <c:pt idx="2">
                  <c:v>0.93864734299516905</c:v>
                </c:pt>
                <c:pt idx="3">
                  <c:v>0.43443858878641489</c:v>
                </c:pt>
                <c:pt idx="4">
                  <c:v>4.6442687747035576E-2</c:v>
                </c:pt>
                <c:pt idx="5">
                  <c:v>2.0114185331576637E-2</c:v>
                </c:pt>
                <c:pt idx="6">
                  <c:v>3.9086517347386912E-2</c:v>
                </c:pt>
                <c:pt idx="7">
                  <c:v>3.9071878202312983E-2</c:v>
                </c:pt>
                <c:pt idx="8">
                  <c:v>2.6643244034548381E-2</c:v>
                </c:pt>
                <c:pt idx="9">
                  <c:v>3.5199824330259116E-2</c:v>
                </c:pt>
                <c:pt idx="10">
                  <c:v>0.29765041721563462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724-4CEE-8E98-1318B1197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D6-48F0-82F0-162CC0B5E120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5D6-48F0-82F0-162CC0B5E12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5D6-48F0-82F0-162CC0B5E12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5D6-48F0-82F0-162CC0B5E12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5D6-48F0-82F0-162CC0B5E12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5D6-48F0-82F0-162CC0B5E12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5D6-48F0-82F0-162CC0B5E12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5D6-48F0-82F0-162CC0B5E12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1387823</c:v>
                </c:pt>
                <c:pt idx="1">
                  <c:v>114660</c:v>
                </c:pt>
                <c:pt idx="2">
                  <c:v>1273163</c:v>
                </c:pt>
                <c:pt idx="3">
                  <c:v>683651</c:v>
                </c:pt>
                <c:pt idx="4">
                  <c:v>44501</c:v>
                </c:pt>
                <c:pt idx="5">
                  <c:v>29098</c:v>
                </c:pt>
                <c:pt idx="6">
                  <c:v>57898</c:v>
                </c:pt>
                <c:pt idx="7">
                  <c:v>44633</c:v>
                </c:pt>
                <c:pt idx="8">
                  <c:v>22219</c:v>
                </c:pt>
                <c:pt idx="9">
                  <c:v>24735</c:v>
                </c:pt>
                <c:pt idx="10">
                  <c:v>366428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5D6-48F0-82F0-162CC0B5E120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5.139858391579244E-2</c:v>
                </c:pt>
                <c:pt idx="1">
                  <c:v>-3.6195215439705497E-2</c:v>
                </c:pt>
                <c:pt idx="2">
                  <c:v>6.007516994001727E-2</c:v>
                </c:pt>
                <c:pt idx="3">
                  <c:v>7.7139899573178239E-2</c:v>
                </c:pt>
                <c:pt idx="4">
                  <c:v>-1.4003057629672355E-2</c:v>
                </c:pt>
                <c:pt idx="5">
                  <c:v>6.9208941795280143E-3</c:v>
                </c:pt>
                <c:pt idx="6">
                  <c:v>4.3620894769097696E-2</c:v>
                </c:pt>
                <c:pt idx="7">
                  <c:v>1.0093466404146101E-2</c:v>
                </c:pt>
                <c:pt idx="8">
                  <c:v>-5.4711763454584172E-2</c:v>
                </c:pt>
                <c:pt idx="9">
                  <c:v>-6.7518660936439767E-2</c:v>
                </c:pt>
                <c:pt idx="10">
                  <c:v>6.9569227715605031E-2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5D6-48F0-82F0-162CC0B5E12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5D6-48F0-82F0-162CC0B5E12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5D6-48F0-82F0-162CC0B5E12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5D6-48F0-82F0-162CC0B5E12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5D6-48F0-82F0-162CC0B5E12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5D6-48F0-82F0-162CC0B5E12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5D6-48F0-82F0-162CC0B5E12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5D6-48F0-82F0-162CC0B5E120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8.2618604822084662E-2</c:v>
                </c:pt>
                <c:pt idx="2">
                  <c:v>0.91738139517791539</c:v>
                </c:pt>
                <c:pt idx="3">
                  <c:v>0.49260676613660387</c:v>
                </c:pt>
                <c:pt idx="4">
                  <c:v>3.2065328215485689E-2</c:v>
                </c:pt>
                <c:pt idx="5">
                  <c:v>2.0966650646372053E-2</c:v>
                </c:pt>
                <c:pt idx="6">
                  <c:v>4.1718576504352498E-2</c:v>
                </c:pt>
                <c:pt idx="7">
                  <c:v>3.2160441209001439E-2</c:v>
                </c:pt>
                <c:pt idx="8">
                  <c:v>1.600996668883568E-2</c:v>
                </c:pt>
                <c:pt idx="9">
                  <c:v>1.7822877989484249E-2</c:v>
                </c:pt>
                <c:pt idx="10">
                  <c:v>0.26403078778777983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5D6-48F0-82F0-162CC0B5E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87-487E-A6FF-AD91A2695744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387-487E-A6FF-AD91A269574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387-487E-A6FF-AD91A269574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387-487E-A6FF-AD91A269574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387-487E-A6FF-AD91A269574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387-487E-A6FF-AD91A269574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387-487E-A6FF-AD91A269574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387-487E-A6FF-AD91A269574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861467</c:v>
                </c:pt>
                <c:pt idx="1">
                  <c:v>80807</c:v>
                </c:pt>
                <c:pt idx="2">
                  <c:v>780660</c:v>
                </c:pt>
                <c:pt idx="3">
                  <c:v>413060</c:v>
                </c:pt>
                <c:pt idx="4">
                  <c:v>31460</c:v>
                </c:pt>
                <c:pt idx="5">
                  <c:v>19612</c:v>
                </c:pt>
                <c:pt idx="6">
                  <c:v>32178</c:v>
                </c:pt>
                <c:pt idx="7">
                  <c:v>35500</c:v>
                </c:pt>
                <c:pt idx="8">
                  <c:v>8633</c:v>
                </c:pt>
                <c:pt idx="9">
                  <c:v>8431</c:v>
                </c:pt>
                <c:pt idx="10">
                  <c:v>231786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387-487E-A6FF-AD91A2695744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6.2866357479768986E-2</c:v>
                </c:pt>
                <c:pt idx="1">
                  <c:v>-4.1162913939931656E-3</c:v>
                </c:pt>
                <c:pt idx="2">
                  <c:v>7.0318027015021212E-2</c:v>
                </c:pt>
                <c:pt idx="3">
                  <c:v>0.10355035118794764</c:v>
                </c:pt>
                <c:pt idx="4">
                  <c:v>-5.88728012444657E-2</c:v>
                </c:pt>
                <c:pt idx="5">
                  <c:v>-7.0376183484380794E-3</c:v>
                </c:pt>
                <c:pt idx="6">
                  <c:v>8.5554281087645956E-2</c:v>
                </c:pt>
                <c:pt idx="7">
                  <c:v>0</c:v>
                </c:pt>
                <c:pt idx="8">
                  <c:v>-6.3665943600867636E-2</c:v>
                </c:pt>
                <c:pt idx="9">
                  <c:v>-0.19033899932776333</c:v>
                </c:pt>
                <c:pt idx="10">
                  <c:v>6.7562650552467129E-2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387-487E-A6FF-AD91A2695744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387-487E-A6FF-AD91A269574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387-487E-A6FF-AD91A269574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387-487E-A6FF-AD91A269574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387-487E-A6FF-AD91A269574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387-487E-A6FF-AD91A269574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387-487E-A6FF-AD91A269574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387-487E-A6FF-AD91A2695744}"/>
              </c:ext>
            </c:extLst>
          </c:dPt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9.3801619795070498E-2</c:v>
                </c:pt>
                <c:pt idx="2">
                  <c:v>0.90619838020492949</c:v>
                </c:pt>
                <c:pt idx="3">
                  <c:v>0.47948441437687106</c:v>
                </c:pt>
                <c:pt idx="4">
                  <c:v>3.6519100557537314E-2</c:v>
                </c:pt>
                <c:pt idx="5">
                  <c:v>2.276581691463515E-2</c:v>
                </c:pt>
                <c:pt idx="6">
                  <c:v>3.7352562547375581E-2</c:v>
                </c:pt>
                <c:pt idx="7">
                  <c:v>4.1208775263591062E-2</c:v>
                </c:pt>
                <c:pt idx="8">
                  <c:v>1.0021277657762862E-2</c:v>
                </c:pt>
                <c:pt idx="9">
                  <c:v>9.7867939224601762E-3</c:v>
                </c:pt>
                <c:pt idx="10">
                  <c:v>0.26905963896469626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387-487E-A6FF-AD91A2695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apt'!$V$7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E3-4106-BF15-FB714712ED3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BE3-4106-BF15-FB714712ED3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BE3-4106-BF15-FB714712ED3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BE3-4106-BF15-FB714712ED3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BE3-4106-BF15-FB714712ED3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BE3-4106-BF15-FB714712ED3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BE3-4106-BF15-FB714712ED3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BE3-4106-BF15-FB714712ED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apt'!$V$9:$V$10,'viaj entrados lugar residen apt'!$V$13:$V$21)</c:f>
              <c:numCache>
                <c:formatCode>#,##0</c:formatCode>
                <c:ptCount val="11"/>
                <c:pt idx="0">
                  <c:v>526356</c:v>
                </c:pt>
                <c:pt idx="1">
                  <c:v>33853</c:v>
                </c:pt>
                <c:pt idx="2">
                  <c:v>492503</c:v>
                </c:pt>
                <c:pt idx="3">
                  <c:v>270591</c:v>
                </c:pt>
                <c:pt idx="4">
                  <c:v>13041</c:v>
                </c:pt>
                <c:pt idx="5">
                  <c:v>9486</c:v>
                </c:pt>
                <c:pt idx="6">
                  <c:v>25720</c:v>
                </c:pt>
                <c:pt idx="7">
                  <c:v>9133</c:v>
                </c:pt>
                <c:pt idx="8">
                  <c:v>13586</c:v>
                </c:pt>
                <c:pt idx="9">
                  <c:v>16304</c:v>
                </c:pt>
                <c:pt idx="10">
                  <c:v>134642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BE3-4106-BF15-FB714712ED37}"/>
            </c:ext>
          </c:extLst>
        </c:ser>
        <c:ser>
          <c:idx val="1"/>
          <c:order val="1"/>
          <c:tx>
            <c:strRef>
              <c:f>'viaj entrados lugar residen apt'!$W$7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3.3154387445653688E-2</c:v>
                </c:pt>
                <c:pt idx="1">
                  <c:v>-0.10500991407799076</c:v>
                </c:pt>
                <c:pt idx="2">
                  <c:v>4.4235009753201604E-2</c:v>
                </c:pt>
                <c:pt idx="3">
                  <c:v>3.9175851607204493E-2</c:v>
                </c:pt>
                <c:pt idx="4">
                  <c:v>0.11413925672789405</c:v>
                </c:pt>
                <c:pt idx="5">
                  <c:v>3.7061331584125945E-2</c:v>
                </c:pt>
                <c:pt idx="6">
                  <c:v>-4.4898591113174957E-3</c:v>
                </c:pt>
                <c:pt idx="7">
                  <c:v>5.1341084378957014E-2</c:v>
                </c:pt>
                <c:pt idx="8">
                  <c:v>-4.8932446622331094E-2</c:v>
                </c:pt>
                <c:pt idx="9">
                  <c:v>1.1853782659964063E-2</c:v>
                </c:pt>
                <c:pt idx="10">
                  <c:v>7.3041274496521202E-2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BE3-4106-BF15-FB714712ED3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BE3-4106-BF15-FB714712ED3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BE3-4106-BF15-FB714712ED3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BE3-4106-BF15-FB714712ED3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BE3-4106-BF15-FB714712ED3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BE3-4106-BF15-FB714712ED3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BE3-4106-BF15-FB714712ED3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BE3-4106-BF15-FB714712ED37}"/>
              </c:ext>
            </c:extLst>
          </c:dPt>
          <c:cat>
            <c:strRef>
              <c:f>('viaj entrados lugar residen apt'!$P$9:$P$10,'viaj entrados lugar residen apt'!$P$13:$P$21)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apt'!$AA$9:$AA$10,'viaj entrados lugar residen apt'!$AA$13:$AA$21)</c:f>
              <c:numCache>
                <c:formatCode>0.0%</c:formatCode>
                <c:ptCount val="11"/>
                <c:pt idx="0">
                  <c:v>1</c:v>
                </c:pt>
                <c:pt idx="1">
                  <c:v>6.4315786273928671E-2</c:v>
                </c:pt>
                <c:pt idx="2">
                  <c:v>0.93568421372607136</c:v>
                </c:pt>
                <c:pt idx="3">
                  <c:v>0.51408362401112551</c:v>
                </c:pt>
                <c:pt idx="4">
                  <c:v>2.4776007113056563E-2</c:v>
                </c:pt>
                <c:pt idx="5">
                  <c:v>1.8022023117433828E-2</c:v>
                </c:pt>
                <c:pt idx="6">
                  <c:v>4.8864266770018767E-2</c:v>
                </c:pt>
                <c:pt idx="7">
                  <c:v>1.7351374354999279E-2</c:v>
                </c:pt>
                <c:pt idx="8">
                  <c:v>2.5811428006900273E-2</c:v>
                </c:pt>
                <c:pt idx="9">
                  <c:v>3.0975233492161199E-2</c:v>
                </c:pt>
                <c:pt idx="10">
                  <c:v>0.25580025686037589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BE3-4106-BF15-FB714712ED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082-4394-9657-62F6D4B3D51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082-4394-9657-62F6D4B3D51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082-4394-9657-62F6D4B3D51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082-4394-9657-62F6D4B3D51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082-4394-9657-62F6D4B3D51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082-4394-9657-62F6D4B3D51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082-4394-9657-62F6D4B3D51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082-4394-9657-62F6D4B3D51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136620</c:v>
                </c:pt>
                <c:pt idx="1">
                  <c:v>8382</c:v>
                </c:pt>
                <c:pt idx="2">
                  <c:v>128238</c:v>
                </c:pt>
                <c:pt idx="3">
                  <c:v>59353</c:v>
                </c:pt>
                <c:pt idx="4">
                  <c:v>6345</c:v>
                </c:pt>
                <c:pt idx="5">
                  <c:v>2748</c:v>
                </c:pt>
                <c:pt idx="6">
                  <c:v>5340</c:v>
                </c:pt>
                <c:pt idx="7">
                  <c:v>5338</c:v>
                </c:pt>
                <c:pt idx="8">
                  <c:v>3640</c:v>
                </c:pt>
                <c:pt idx="9">
                  <c:v>4809</c:v>
                </c:pt>
                <c:pt idx="10">
                  <c:v>40665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082-4394-9657-62F6D4B3D51A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2.2757897888905587E-2</c:v>
                </c:pt>
                <c:pt idx="1">
                  <c:v>-9.6880907372400848E-3</c:v>
                </c:pt>
                <c:pt idx="2">
                  <c:v>2.4952843760989829E-2</c:v>
                </c:pt>
                <c:pt idx="3">
                  <c:v>2.1847668893326899E-2</c:v>
                </c:pt>
                <c:pt idx="4">
                  <c:v>4.8587010411502263E-2</c:v>
                </c:pt>
                <c:pt idx="5">
                  <c:v>6.5529274912756952E-2</c:v>
                </c:pt>
                <c:pt idx="6">
                  <c:v>-7.3881373569198772E-2</c:v>
                </c:pt>
                <c:pt idx="7">
                  <c:v>-2.7155093858210355E-2</c:v>
                </c:pt>
                <c:pt idx="8">
                  <c:v>-1.645639056500281E-3</c:v>
                </c:pt>
                <c:pt idx="9">
                  <c:v>-0.1752701080432173</c:v>
                </c:pt>
                <c:pt idx="10">
                  <c:v>7.9448927585474616E-2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082-4394-9657-62F6D4B3D51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082-4394-9657-62F6D4B3D51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082-4394-9657-62F6D4B3D51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082-4394-9657-62F6D4B3D51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082-4394-9657-62F6D4B3D51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9082-4394-9657-62F6D4B3D51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9082-4394-9657-62F6D4B3D51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9082-4394-9657-62F6D4B3D51A}"/>
              </c:ext>
            </c:extLst>
          </c:dPt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6.1352657004830918E-2</c:v>
                </c:pt>
                <c:pt idx="2">
                  <c:v>0.93864734299516905</c:v>
                </c:pt>
                <c:pt idx="3">
                  <c:v>0.43443858878641489</c:v>
                </c:pt>
                <c:pt idx="4">
                  <c:v>4.6442687747035576E-2</c:v>
                </c:pt>
                <c:pt idx="5">
                  <c:v>2.0114185331576637E-2</c:v>
                </c:pt>
                <c:pt idx="6">
                  <c:v>3.9086517347386912E-2</c:v>
                </c:pt>
                <c:pt idx="7">
                  <c:v>3.9071878202312983E-2</c:v>
                </c:pt>
                <c:pt idx="8">
                  <c:v>2.6643244034548381E-2</c:v>
                </c:pt>
                <c:pt idx="9">
                  <c:v>3.5199824330259116E-2</c:v>
                </c:pt>
                <c:pt idx="10">
                  <c:v>0.29765041721563462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9082-4394-9657-62F6D4B3D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2C3-4940-93AC-F70C6FCE0EEE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2C3-4940-93AC-F70C6FCE0EE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2C3-4940-93AC-F70C6FCE0EE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2C3-4940-93AC-F70C6FCE0EE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2C3-4940-93AC-F70C6FCE0EE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2C3-4940-93AC-F70C6FCE0EE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2C3-4940-93AC-F70C6FCE0EEE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2C3-4940-93AC-F70C6FCE0EE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1657539</c:v>
                </c:pt>
                <c:pt idx="1">
                  <c:v>128661</c:v>
                </c:pt>
                <c:pt idx="2">
                  <c:v>56295</c:v>
                </c:pt>
                <c:pt idx="3">
                  <c:v>72366</c:v>
                </c:pt>
                <c:pt idx="4">
                  <c:v>1528878</c:v>
                </c:pt>
                <c:pt idx="5">
                  <c:v>814767</c:v>
                </c:pt>
                <c:pt idx="6">
                  <c:v>54061</c:v>
                </c:pt>
                <c:pt idx="7">
                  <c:v>35534</c:v>
                </c:pt>
                <c:pt idx="8">
                  <c:v>71445</c:v>
                </c:pt>
                <c:pt idx="9">
                  <c:v>55629</c:v>
                </c:pt>
                <c:pt idx="10">
                  <c:v>27218</c:v>
                </c:pt>
                <c:pt idx="11">
                  <c:v>30855</c:v>
                </c:pt>
                <c:pt idx="12">
                  <c:v>439369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2C3-4940-93AC-F70C6FCE0EEE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4.0247695505482683E-2</c:v>
                </c:pt>
                <c:pt idx="1">
                  <c:v>-2.9727834211895621E-2</c:v>
                </c:pt>
                <c:pt idx="2">
                  <c:v>-5.7575811094823237E-3</c:v>
                </c:pt>
                <c:pt idx="3">
                  <c:v>-4.7590218736016432E-2</c:v>
                </c:pt>
                <c:pt idx="4">
                  <c:v>4.6599648823764994E-2</c:v>
                </c:pt>
                <c:pt idx="5">
                  <c:v>6.4421814476357309E-2</c:v>
                </c:pt>
                <c:pt idx="6">
                  <c:v>-1.5497523310023298E-2</c:v>
                </c:pt>
                <c:pt idx="7">
                  <c:v>-1.4893078933317927E-3</c:v>
                </c:pt>
                <c:pt idx="8">
                  <c:v>1.5478424015009429E-2</c:v>
                </c:pt>
                <c:pt idx="9">
                  <c:v>9.4724808100603575E-3</c:v>
                </c:pt>
                <c:pt idx="10">
                  <c:v>-5.4602292462660684E-2</c:v>
                </c:pt>
                <c:pt idx="11">
                  <c:v>-8.1067397325550239E-2</c:v>
                </c:pt>
                <c:pt idx="12">
                  <c:v>5.358962738087536E-2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2C3-4940-93AC-F70C6FCE0EE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2C3-4940-93AC-F70C6FCE0EE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2C3-4940-93AC-F70C6FCE0EE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2C3-4940-93AC-F70C6FCE0EE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2C3-4940-93AC-F70C6FCE0EE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2C3-4940-93AC-F70C6FCE0EE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2C3-4940-93AC-F70C6FCE0EE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2C3-4940-93AC-F70C6FCE0EEE}"/>
              </c:ext>
            </c:extLst>
          </c:dPt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7.76217030187525E-2</c:v>
                </c:pt>
                <c:pt idx="2">
                  <c:v>3.3963001775523832E-2</c:v>
                </c:pt>
                <c:pt idx="3">
                  <c:v>4.3658701243228668E-2</c:v>
                </c:pt>
                <c:pt idx="4">
                  <c:v>0.92237829698124751</c:v>
                </c:pt>
                <c:pt idx="5">
                  <c:v>0.49155223497003692</c:v>
                </c:pt>
                <c:pt idx="6">
                  <c:v>3.2615220516681656E-2</c:v>
                </c:pt>
                <c:pt idx="7">
                  <c:v>2.1437806289927416E-2</c:v>
                </c:pt>
                <c:pt idx="8">
                  <c:v>4.3103058208585135E-2</c:v>
                </c:pt>
                <c:pt idx="9">
                  <c:v>3.3561201274902128E-2</c:v>
                </c:pt>
                <c:pt idx="10">
                  <c:v>1.6420729768650996E-2</c:v>
                </c:pt>
                <c:pt idx="11">
                  <c:v>1.8614946616640694E-2</c:v>
                </c:pt>
                <c:pt idx="12">
                  <c:v>0.26507309933582257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2C3-4940-93AC-F70C6FCE0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81-4EE9-BAF5-AB789A3D4B5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875568</c:v>
                </c:pt>
                <c:pt idx="1">
                  <c:v>803828</c:v>
                </c:pt>
                <c:pt idx="2">
                  <c:v>863214</c:v>
                </c:pt>
                <c:pt idx="3">
                  <c:v>768872</c:v>
                </c:pt>
                <c:pt idx="4">
                  <c:v>745816</c:v>
                </c:pt>
                <c:pt idx="5">
                  <c:v>826901</c:v>
                </c:pt>
                <c:pt idx="6">
                  <c:v>925657</c:v>
                </c:pt>
                <c:pt idx="7">
                  <c:v>967054</c:v>
                </c:pt>
                <c:pt idx="8">
                  <c:v>796998</c:v>
                </c:pt>
                <c:pt idx="9">
                  <c:v>827986</c:v>
                </c:pt>
                <c:pt idx="10">
                  <c:v>828275</c:v>
                </c:pt>
                <c:pt idx="11">
                  <c:v>863408</c:v>
                </c:pt>
                <c:pt idx="12">
                  <c:v>10093577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81-4EE9-BAF5-AB789A3D4B56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81-4EE9-BAF5-AB789A3D4B56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576461</c:v>
                </c:pt>
                <c:pt idx="1">
                  <c:v>608977</c:v>
                </c:pt>
                <c:pt idx="2">
                  <c:v>747881</c:v>
                </c:pt>
                <c:pt idx="3">
                  <c:v>725227</c:v>
                </c:pt>
                <c:pt idx="4">
                  <c:v>653261</c:v>
                </c:pt>
                <c:pt idx="5">
                  <c:v>672943</c:v>
                </c:pt>
                <c:pt idx="6">
                  <c:v>858220</c:v>
                </c:pt>
                <c:pt idx="7">
                  <c:v>895466</c:v>
                </c:pt>
                <c:pt idx="8">
                  <c:v>748642</c:v>
                </c:pt>
                <c:pt idx="9">
                  <c:v>801936</c:v>
                </c:pt>
                <c:pt idx="10">
                  <c:v>785918</c:v>
                </c:pt>
                <c:pt idx="11">
                  <c:v>790311</c:v>
                </c:pt>
                <c:pt idx="12">
                  <c:v>8865243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81-4EE9-BAF5-AB789A3D4B56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81-4EE9-BAF5-AB789A3D4B5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810733</c:v>
                </c:pt>
                <c:pt idx="1">
                  <c:v>773844</c:v>
                </c:pt>
                <c:pt idx="2">
                  <c:v>818402</c:v>
                </c:pt>
                <c:pt idx="3">
                  <c:v>745949</c:v>
                </c:pt>
                <c:pt idx="4">
                  <c:v>671021</c:v>
                </c:pt>
                <c:pt idx="5">
                  <c:v>758024</c:v>
                </c:pt>
                <c:pt idx="6">
                  <c:v>871300</c:v>
                </c:pt>
                <c:pt idx="7">
                  <c:v>947197</c:v>
                </c:pt>
                <c:pt idx="8">
                  <c:v>799868</c:v>
                </c:pt>
                <c:pt idx="9">
                  <c:v>863416</c:v>
                </c:pt>
                <c:pt idx="10">
                  <c:v>847777</c:v>
                </c:pt>
                <c:pt idx="11">
                  <c:v>831777</c:v>
                </c:pt>
                <c:pt idx="12">
                  <c:v>9739308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81-4EE9-BAF5-AB789A3D4B56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781-4EE9-BAF5-AB789A3D4B5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781-4EE9-BAF5-AB789A3D4B5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836960</c:v>
                </c:pt>
                <c:pt idx="1">
                  <c:v>824761</c:v>
                </c:pt>
                <c:pt idx="2">
                  <c:v>866668</c:v>
                </c:pt>
                <c:pt idx="3">
                  <c:v>789795</c:v>
                </c:pt>
                <c:pt idx="4">
                  <c:v>746827</c:v>
                </c:pt>
                <c:pt idx="5">
                  <c:v>787690</c:v>
                </c:pt>
                <c:pt idx="6">
                  <c:v>895588</c:v>
                </c:pt>
                <c:pt idx="7">
                  <c:v>936279</c:v>
                </c:pt>
                <c:pt idx="8">
                  <c:v>807680</c:v>
                </c:pt>
                <c:pt idx="9">
                  <c:v>870321</c:v>
                </c:pt>
                <c:pt idx="10">
                  <c:v>817457</c:v>
                </c:pt>
                <c:pt idx="11">
                  <c:v>834955</c:v>
                </c:pt>
                <c:pt idx="12">
                  <c:v>10014981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781-4EE9-BAF5-AB789A3D4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81-4EE9-BAF5-AB789A3D4B5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81-4EE9-BAF5-AB789A3D4B5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81-4EE9-BAF5-AB789A3D4B5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81-4EE9-BAF5-AB789A3D4B5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81-4EE9-BAF5-AB789A3D4B5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81-4EE9-BAF5-AB789A3D4B5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81-4EE9-BAF5-AB789A3D4B5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81-4EE9-BAF5-AB789A3D4B5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81-4EE9-BAF5-AB789A3D4B5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81-4EE9-BAF5-AB789A3D4B5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81-4EE9-BAF5-AB789A3D4B5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81-4EE9-BAF5-AB789A3D4B5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81-4EE9-BAF5-AB789A3D4B56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3.2349737829840297E-2</c:v>
                </c:pt>
                <c:pt idx="1">
                  <c:v>6.5797499237572499E-2</c:v>
                </c:pt>
                <c:pt idx="2">
                  <c:v>5.8975906705995396E-2</c:v>
                </c:pt>
                <c:pt idx="3">
                  <c:v>5.8778817318610344E-2</c:v>
                </c:pt>
                <c:pt idx="4">
                  <c:v>0.11297112907047624</c:v>
                </c:pt>
                <c:pt idx="5">
                  <c:v>3.9135964032801063E-2</c:v>
                </c:pt>
                <c:pt idx="6">
                  <c:v>2.7875588201538015E-2</c:v>
                </c:pt>
                <c:pt idx="7">
                  <c:v>-1.1526641237250557E-2</c:v>
                </c:pt>
                <c:pt idx="8">
                  <c:v>9.7666114908960822E-3</c:v>
                </c:pt>
                <c:pt idx="9">
                  <c:v>7.997303733078942E-3</c:v>
                </c:pt>
                <c:pt idx="10">
                  <c:v>-3.5764121933008375E-2</c:v>
                </c:pt>
                <c:pt idx="11">
                  <c:v>3.8207356058175268E-3</c:v>
                </c:pt>
                <c:pt idx="12">
                  <c:v>2.8305193757092395E-2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781-4EE9-BAF5-AB789A3D4B56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-4.4094804743891935E-2</c:v>
                </c:pt>
                <c:pt idx="1">
                  <c:v>2.6041640749016048E-2</c:v>
                </c:pt>
                <c:pt idx="2">
                  <c:v>4.0013252797104215E-3</c:v>
                </c:pt>
                <c:pt idx="3">
                  <c:v>2.7212591952886722E-2</c:v>
                </c:pt>
                <c:pt idx="4">
                  <c:v>1.3555622298260239E-3</c:v>
                </c:pt>
                <c:pt idx="5">
                  <c:v>-4.7419219471254714E-2</c:v>
                </c:pt>
                <c:pt idx="6">
                  <c:v>-3.2483954639785595E-2</c:v>
                </c:pt>
                <c:pt idx="7">
                  <c:v>-3.1823455567114189E-2</c:v>
                </c:pt>
                <c:pt idx="8">
                  <c:v>1.3402793984426564E-2</c:v>
                </c:pt>
                <c:pt idx="9">
                  <c:v>5.1130091571596648E-2</c:v>
                </c:pt>
                <c:pt idx="10">
                  <c:v>-1.3060879538800529E-2</c:v>
                </c:pt>
                <c:pt idx="11">
                  <c:v>-3.2954292756147696E-2</c:v>
                </c:pt>
                <c:pt idx="12">
                  <c:v>-7.7867340785134909E-3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781-4EE9-BAF5-AB789A3D4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6F1-4244-99B3-AB7F57B86FA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3885</c:v>
                </c:pt>
                <c:pt idx="1">
                  <c:v>4436</c:v>
                </c:pt>
                <c:pt idx="2">
                  <c:v>4910</c:v>
                </c:pt>
                <c:pt idx="3">
                  <c:v>9560</c:v>
                </c:pt>
                <c:pt idx="4">
                  <c:v>4441</c:v>
                </c:pt>
                <c:pt idx="5">
                  <c:v>6211</c:v>
                </c:pt>
                <c:pt idx="6">
                  <c:v>8836</c:v>
                </c:pt>
                <c:pt idx="7">
                  <c:v>11624</c:v>
                </c:pt>
                <c:pt idx="8">
                  <c:v>6300</c:v>
                </c:pt>
                <c:pt idx="9">
                  <c:v>6028</c:v>
                </c:pt>
                <c:pt idx="10">
                  <c:v>4798</c:v>
                </c:pt>
                <c:pt idx="11">
                  <c:v>5462</c:v>
                </c:pt>
                <c:pt idx="12">
                  <c:v>76491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F1-4244-99B3-AB7F57B86FA3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6F1-4244-99B3-AB7F57B86FA3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2603</c:v>
                </c:pt>
                <c:pt idx="1">
                  <c:v>3449</c:v>
                </c:pt>
                <c:pt idx="2">
                  <c:v>3256</c:v>
                </c:pt>
                <c:pt idx="3">
                  <c:v>8246</c:v>
                </c:pt>
                <c:pt idx="4">
                  <c:v>5450</c:v>
                </c:pt>
                <c:pt idx="5">
                  <c:v>7306</c:v>
                </c:pt>
                <c:pt idx="6">
                  <c:v>10472</c:v>
                </c:pt>
                <c:pt idx="7">
                  <c:v>11207</c:v>
                </c:pt>
                <c:pt idx="8">
                  <c:v>7045</c:v>
                </c:pt>
                <c:pt idx="9">
                  <c:v>6519</c:v>
                </c:pt>
                <c:pt idx="10">
                  <c:v>4255</c:v>
                </c:pt>
                <c:pt idx="11">
                  <c:v>6049</c:v>
                </c:pt>
                <c:pt idx="12">
                  <c:v>75857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F1-4244-99B3-AB7F57B86FA3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6F1-4244-99B3-AB7F57B86FA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4265</c:v>
                </c:pt>
                <c:pt idx="1">
                  <c:v>2830</c:v>
                </c:pt>
                <c:pt idx="2">
                  <c:v>4198</c:v>
                </c:pt>
                <c:pt idx="3">
                  <c:v>7014</c:v>
                </c:pt>
                <c:pt idx="4">
                  <c:v>4156</c:v>
                </c:pt>
                <c:pt idx="5">
                  <c:v>6696</c:v>
                </c:pt>
                <c:pt idx="6">
                  <c:v>7620</c:v>
                </c:pt>
                <c:pt idx="7">
                  <c:v>9492</c:v>
                </c:pt>
                <c:pt idx="8">
                  <c:v>6112</c:v>
                </c:pt>
                <c:pt idx="9">
                  <c:v>5748</c:v>
                </c:pt>
                <c:pt idx="10">
                  <c:v>4279</c:v>
                </c:pt>
                <c:pt idx="11">
                  <c:v>4654</c:v>
                </c:pt>
                <c:pt idx="12">
                  <c:v>67064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F1-4244-99B3-AB7F57B86FA3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6F1-4244-99B3-AB7F57B86FA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6F1-4244-99B3-AB7F57B86FA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3219</c:v>
                </c:pt>
                <c:pt idx="1">
                  <c:v>3176</c:v>
                </c:pt>
                <c:pt idx="2">
                  <c:v>4814</c:v>
                </c:pt>
                <c:pt idx="3">
                  <c:v>4307</c:v>
                </c:pt>
                <c:pt idx="4">
                  <c:v>5457</c:v>
                </c:pt>
                <c:pt idx="5">
                  <c:v>5557</c:v>
                </c:pt>
                <c:pt idx="6">
                  <c:v>7599</c:v>
                </c:pt>
                <c:pt idx="7">
                  <c:v>9450</c:v>
                </c:pt>
                <c:pt idx="8">
                  <c:v>6082</c:v>
                </c:pt>
                <c:pt idx="9">
                  <c:v>5830</c:v>
                </c:pt>
                <c:pt idx="10">
                  <c:v>4123</c:v>
                </c:pt>
                <c:pt idx="11">
                  <c:v>4801</c:v>
                </c:pt>
                <c:pt idx="12">
                  <c:v>64415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6F1-4244-99B3-AB7F57B86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F1-4244-99B3-AB7F57B86FA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F1-4244-99B3-AB7F57B86FA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F1-4244-99B3-AB7F57B86FA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F1-4244-99B3-AB7F57B86FA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F1-4244-99B3-AB7F57B86FA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F1-4244-99B3-AB7F57B86FA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F1-4244-99B3-AB7F57B86FA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F1-4244-99B3-AB7F57B86FA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F1-4244-99B3-AB7F57B86FA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F1-4244-99B3-AB7F57B86FA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F1-4244-99B3-AB7F57B86FA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F1-4244-99B3-AB7F57B86FA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F1-4244-99B3-AB7F57B86FA3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-0.24525205158264951</c:v>
                </c:pt>
                <c:pt idx="1">
                  <c:v>0.12226148409894</c:v>
                </c:pt>
                <c:pt idx="2">
                  <c:v>0.14673654121010005</c:v>
                </c:pt>
                <c:pt idx="3">
                  <c:v>-0.38594240091246079</c:v>
                </c:pt>
                <c:pt idx="4">
                  <c:v>0.313041385948027</c:v>
                </c:pt>
                <c:pt idx="5">
                  <c:v>-0.17010155316606934</c:v>
                </c:pt>
                <c:pt idx="6">
                  <c:v>-2.7559055118110409E-3</c:v>
                </c:pt>
                <c:pt idx="7">
                  <c:v>-4.4247787610619538E-3</c:v>
                </c:pt>
                <c:pt idx="8">
                  <c:v>-4.9083769633507801E-3</c:v>
                </c:pt>
                <c:pt idx="9">
                  <c:v>1.4265831593597733E-2</c:v>
                </c:pt>
                <c:pt idx="10">
                  <c:v>-3.6457116148632895E-2</c:v>
                </c:pt>
                <c:pt idx="11">
                  <c:v>3.1585732703051095E-2</c:v>
                </c:pt>
                <c:pt idx="12">
                  <c:v>-3.9499582488369267E-2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6F1-4244-99B3-AB7F57B86FA3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-0.17142857142857137</c:v>
                </c:pt>
                <c:pt idx="1">
                  <c:v>-0.28403967538322816</c:v>
                </c:pt>
                <c:pt idx="2">
                  <c:v>-1.9551934826883888E-2</c:v>
                </c:pt>
                <c:pt idx="3">
                  <c:v>-0.54947698744769879</c:v>
                </c:pt>
                <c:pt idx="4">
                  <c:v>0.22877730240936733</c:v>
                </c:pt>
                <c:pt idx="5">
                  <c:v>-0.10529705361455477</c:v>
                </c:pt>
                <c:pt idx="6">
                  <c:v>-0.13999547306473514</c:v>
                </c:pt>
                <c:pt idx="7">
                  <c:v>-0.18702684101858225</c:v>
                </c:pt>
                <c:pt idx="8">
                  <c:v>-3.4603174603174636E-2</c:v>
                </c:pt>
                <c:pt idx="9">
                  <c:v>-3.2846715328467169E-2</c:v>
                </c:pt>
                <c:pt idx="10">
                  <c:v>-0.14068361817423924</c:v>
                </c:pt>
                <c:pt idx="11">
                  <c:v>-0.12101794214573414</c:v>
                </c:pt>
                <c:pt idx="12">
                  <c:v>-0.15787478265416843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6F1-4244-99B3-AB7F57B86F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80-4FE0-A86A-18A11E6B3A5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29110</c:v>
                </c:pt>
                <c:pt idx="1">
                  <c:v>35047</c:v>
                </c:pt>
                <c:pt idx="2">
                  <c:v>34361</c:v>
                </c:pt>
                <c:pt idx="3">
                  <c:v>59339</c:v>
                </c:pt>
                <c:pt idx="4">
                  <c:v>43826</c:v>
                </c:pt>
                <c:pt idx="5">
                  <c:v>55200</c:v>
                </c:pt>
                <c:pt idx="6">
                  <c:v>74982</c:v>
                </c:pt>
                <c:pt idx="7">
                  <c:v>108676</c:v>
                </c:pt>
                <c:pt idx="8">
                  <c:v>44639</c:v>
                </c:pt>
                <c:pt idx="9">
                  <c:v>50417</c:v>
                </c:pt>
                <c:pt idx="10">
                  <c:v>38894</c:v>
                </c:pt>
                <c:pt idx="11">
                  <c:v>40039</c:v>
                </c:pt>
                <c:pt idx="12">
                  <c:v>614530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80-4FE0-A86A-18A11E6B3A58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80-4FE0-A86A-18A11E6B3A58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23050</c:v>
                </c:pt>
                <c:pt idx="1">
                  <c:v>23773</c:v>
                </c:pt>
                <c:pt idx="2">
                  <c:v>26880</c:v>
                </c:pt>
                <c:pt idx="3">
                  <c:v>48682</c:v>
                </c:pt>
                <c:pt idx="4">
                  <c:v>35593</c:v>
                </c:pt>
                <c:pt idx="5">
                  <c:v>44483</c:v>
                </c:pt>
                <c:pt idx="6">
                  <c:v>72292</c:v>
                </c:pt>
                <c:pt idx="7">
                  <c:v>87149</c:v>
                </c:pt>
                <c:pt idx="8">
                  <c:v>45509</c:v>
                </c:pt>
                <c:pt idx="9">
                  <c:v>38548</c:v>
                </c:pt>
                <c:pt idx="10">
                  <c:v>30570</c:v>
                </c:pt>
                <c:pt idx="11">
                  <c:v>36689</c:v>
                </c:pt>
                <c:pt idx="12">
                  <c:v>513218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80-4FE0-A86A-18A11E6B3A58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80-4FE0-A86A-18A11E6B3A5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31748</c:v>
                </c:pt>
                <c:pt idx="1">
                  <c:v>21281</c:v>
                </c:pt>
                <c:pt idx="2">
                  <c:v>24322</c:v>
                </c:pt>
                <c:pt idx="3">
                  <c:v>46080</c:v>
                </c:pt>
                <c:pt idx="4">
                  <c:v>29396</c:v>
                </c:pt>
                <c:pt idx="5">
                  <c:v>44590</c:v>
                </c:pt>
                <c:pt idx="6">
                  <c:v>66167</c:v>
                </c:pt>
                <c:pt idx="7">
                  <c:v>132200</c:v>
                </c:pt>
                <c:pt idx="8">
                  <c:v>54675</c:v>
                </c:pt>
                <c:pt idx="9">
                  <c:v>44421</c:v>
                </c:pt>
                <c:pt idx="10">
                  <c:v>36335</c:v>
                </c:pt>
                <c:pt idx="11">
                  <c:v>45648</c:v>
                </c:pt>
                <c:pt idx="12">
                  <c:v>576863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80-4FE0-A86A-18A11E6B3A58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880-4FE0-A86A-18A11E6B3A5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880-4FE0-A86A-18A11E6B3A5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32373</c:v>
                </c:pt>
                <c:pt idx="1">
                  <c:v>26641</c:v>
                </c:pt>
                <c:pt idx="2">
                  <c:v>38910</c:v>
                </c:pt>
                <c:pt idx="3">
                  <c:v>38278</c:v>
                </c:pt>
                <c:pt idx="4">
                  <c:v>41371</c:v>
                </c:pt>
                <c:pt idx="5">
                  <c:v>47095</c:v>
                </c:pt>
                <c:pt idx="6">
                  <c:v>72329</c:v>
                </c:pt>
                <c:pt idx="7">
                  <c:v>90782</c:v>
                </c:pt>
                <c:pt idx="8">
                  <c:v>51020</c:v>
                </c:pt>
                <c:pt idx="9">
                  <c:v>43620</c:v>
                </c:pt>
                <c:pt idx="10">
                  <c:v>27880</c:v>
                </c:pt>
                <c:pt idx="11">
                  <c:v>41448</c:v>
                </c:pt>
                <c:pt idx="12">
                  <c:v>551747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880-4FE0-A86A-18A11E6B3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80-4FE0-A86A-18A11E6B3A5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80-4FE0-A86A-18A11E6B3A5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80-4FE0-A86A-18A11E6B3A5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80-4FE0-A86A-18A11E6B3A5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80-4FE0-A86A-18A11E6B3A5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80-4FE0-A86A-18A11E6B3A5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80-4FE0-A86A-18A11E6B3A5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80-4FE0-A86A-18A11E6B3A5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80-4FE0-A86A-18A11E6B3A5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80-4FE0-A86A-18A11E6B3A5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880-4FE0-A86A-18A11E6B3A5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880-4FE0-A86A-18A11E6B3A5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880-4FE0-A86A-18A11E6B3A58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1.9686279450674027E-2</c:v>
                </c:pt>
                <c:pt idx="1">
                  <c:v>0.25186786335228617</c:v>
                </c:pt>
                <c:pt idx="2">
                  <c:v>0.59978620179261566</c:v>
                </c:pt>
                <c:pt idx="3">
                  <c:v>-0.16931423611111107</c:v>
                </c:pt>
                <c:pt idx="4">
                  <c:v>0.40736834943529732</c:v>
                </c:pt>
                <c:pt idx="5">
                  <c:v>5.6178515362188763E-2</c:v>
                </c:pt>
                <c:pt idx="6">
                  <c:v>9.3127994317409035E-2</c:v>
                </c:pt>
                <c:pt idx="7">
                  <c:v>-0.31329803328290473</c:v>
                </c:pt>
                <c:pt idx="8">
                  <c:v>-6.6849565614997664E-2</c:v>
                </c:pt>
                <c:pt idx="9">
                  <c:v>-1.8032011886270016E-2</c:v>
                </c:pt>
                <c:pt idx="10">
                  <c:v>-0.23269574790147241</c:v>
                </c:pt>
                <c:pt idx="11">
                  <c:v>-9.2008412197686629E-2</c:v>
                </c:pt>
                <c:pt idx="12">
                  <c:v>-4.3538933854312067E-2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880-4FE0-A86A-18A11E6B3A58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0.11209206458261756</c:v>
                </c:pt>
                <c:pt idx="1">
                  <c:v>-0.23984934516506407</c:v>
                </c:pt>
                <c:pt idx="2">
                  <c:v>0.13238846366520174</c:v>
                </c:pt>
                <c:pt idx="3">
                  <c:v>-0.35492677665616201</c:v>
                </c:pt>
                <c:pt idx="4">
                  <c:v>-5.6016976224159132E-2</c:v>
                </c:pt>
                <c:pt idx="5">
                  <c:v>-0.14682971014492752</c:v>
                </c:pt>
                <c:pt idx="6">
                  <c:v>-3.538182497132647E-2</c:v>
                </c:pt>
                <c:pt idx="7">
                  <c:v>-0.16465456954617397</c:v>
                </c:pt>
                <c:pt idx="8">
                  <c:v>0.14294675059925188</c:v>
                </c:pt>
                <c:pt idx="9">
                  <c:v>-0.13481563758256143</c:v>
                </c:pt>
                <c:pt idx="10">
                  <c:v>-0.28317992492415278</c:v>
                </c:pt>
                <c:pt idx="11">
                  <c:v>3.5190689078148818E-2</c:v>
                </c:pt>
                <c:pt idx="12">
                  <c:v>-0.10216425560997833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880-4FE0-A86A-18A11E6B3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08-4F54-A774-8882DE04708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24298</c:v>
                </c:pt>
                <c:pt idx="1">
                  <c:v>24362</c:v>
                </c:pt>
                <c:pt idx="2">
                  <c:v>21192</c:v>
                </c:pt>
                <c:pt idx="3">
                  <c:v>41032</c:v>
                </c:pt>
                <c:pt idx="4">
                  <c:v>24447</c:v>
                </c:pt>
                <c:pt idx="5">
                  <c:v>31086</c:v>
                </c:pt>
                <c:pt idx="6">
                  <c:v>48800</c:v>
                </c:pt>
                <c:pt idx="7">
                  <c:v>65272</c:v>
                </c:pt>
                <c:pt idx="8">
                  <c:v>35770</c:v>
                </c:pt>
                <c:pt idx="9">
                  <c:v>33630</c:v>
                </c:pt>
                <c:pt idx="10">
                  <c:v>26834</c:v>
                </c:pt>
                <c:pt idx="11">
                  <c:v>27264</c:v>
                </c:pt>
                <c:pt idx="12">
                  <c:v>403987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08-4F54-A774-8882DE047082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08-4F54-A774-8882DE047082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16394</c:v>
                </c:pt>
                <c:pt idx="1">
                  <c:v>16294</c:v>
                </c:pt>
                <c:pt idx="2">
                  <c:v>18322</c:v>
                </c:pt>
                <c:pt idx="3">
                  <c:v>33602</c:v>
                </c:pt>
                <c:pt idx="4">
                  <c:v>21960</c:v>
                </c:pt>
                <c:pt idx="5">
                  <c:v>29605</c:v>
                </c:pt>
                <c:pt idx="6">
                  <c:v>45742</c:v>
                </c:pt>
                <c:pt idx="7">
                  <c:v>58778</c:v>
                </c:pt>
                <c:pt idx="8">
                  <c:v>34328</c:v>
                </c:pt>
                <c:pt idx="9">
                  <c:v>28657</c:v>
                </c:pt>
                <c:pt idx="10">
                  <c:v>24068</c:v>
                </c:pt>
                <c:pt idx="11">
                  <c:v>30360</c:v>
                </c:pt>
                <c:pt idx="12">
                  <c:v>358110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08-4F54-A774-8882DE047082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08-4F54-A774-8882DE04708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25146</c:v>
                </c:pt>
                <c:pt idx="1">
                  <c:v>16027</c:v>
                </c:pt>
                <c:pt idx="2">
                  <c:v>18063</c:v>
                </c:pt>
                <c:pt idx="3">
                  <c:v>31153</c:v>
                </c:pt>
                <c:pt idx="4">
                  <c:v>18994</c:v>
                </c:pt>
                <c:pt idx="5">
                  <c:v>26276</c:v>
                </c:pt>
                <c:pt idx="6">
                  <c:v>36382</c:v>
                </c:pt>
                <c:pt idx="7">
                  <c:v>83159</c:v>
                </c:pt>
                <c:pt idx="8">
                  <c:v>27840</c:v>
                </c:pt>
                <c:pt idx="9">
                  <c:v>24146</c:v>
                </c:pt>
                <c:pt idx="10">
                  <c:v>20317</c:v>
                </c:pt>
                <c:pt idx="11">
                  <c:v>31159</c:v>
                </c:pt>
                <c:pt idx="12">
                  <c:v>358662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08-4F54-A774-8882DE047082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408-4F54-A774-8882DE04708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408-4F54-A774-8882DE04708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18647</c:v>
                </c:pt>
                <c:pt idx="1">
                  <c:v>16643</c:v>
                </c:pt>
                <c:pt idx="2">
                  <c:v>20604</c:v>
                </c:pt>
                <c:pt idx="3">
                  <c:v>18824</c:v>
                </c:pt>
                <c:pt idx="4">
                  <c:v>22446</c:v>
                </c:pt>
                <c:pt idx="5">
                  <c:v>24937</c:v>
                </c:pt>
                <c:pt idx="6">
                  <c:v>39454</c:v>
                </c:pt>
                <c:pt idx="7">
                  <c:v>50144</c:v>
                </c:pt>
                <c:pt idx="8">
                  <c:v>29348</c:v>
                </c:pt>
                <c:pt idx="9">
                  <c:v>26632</c:v>
                </c:pt>
                <c:pt idx="10">
                  <c:v>20242</c:v>
                </c:pt>
                <c:pt idx="11">
                  <c:v>24796</c:v>
                </c:pt>
                <c:pt idx="12">
                  <c:v>312717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408-4F54-A774-8882DE047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08-4F54-A774-8882DE04708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408-4F54-A774-8882DE04708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408-4F54-A774-8882DE04708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408-4F54-A774-8882DE04708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408-4F54-A774-8882DE04708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408-4F54-A774-8882DE04708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408-4F54-A774-8882DE04708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408-4F54-A774-8882DE04708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408-4F54-A774-8882DE04708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408-4F54-A774-8882DE04708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408-4F54-A774-8882DE04708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408-4F54-A774-8882DE04708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408-4F54-A774-8882DE047082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-0.25845064821442776</c:v>
                </c:pt>
                <c:pt idx="1">
                  <c:v>3.8435140700068704E-2</c:v>
                </c:pt>
                <c:pt idx="2">
                  <c:v>0.14067430659358915</c:v>
                </c:pt>
                <c:pt idx="3">
                  <c:v>-0.3957564279523641</c:v>
                </c:pt>
                <c:pt idx="4">
                  <c:v>0.18174160261135097</c:v>
                </c:pt>
                <c:pt idx="5">
                  <c:v>-5.0959050083726587E-2</c:v>
                </c:pt>
                <c:pt idx="6">
                  <c:v>8.4437359133637591E-2</c:v>
                </c:pt>
                <c:pt idx="7">
                  <c:v>-0.39701054606236241</c:v>
                </c:pt>
                <c:pt idx="8">
                  <c:v>5.4166666666666696E-2</c:v>
                </c:pt>
                <c:pt idx="9">
                  <c:v>0.10295701151329406</c:v>
                </c:pt>
                <c:pt idx="10">
                  <c:v>-3.6914898853177558E-3</c:v>
                </c:pt>
                <c:pt idx="11">
                  <c:v>-0.20421066144613109</c:v>
                </c:pt>
                <c:pt idx="12">
                  <c:v>-0.1281011091222376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408-4F54-A774-8882DE047082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-0.23257058194090052</c:v>
                </c:pt>
                <c:pt idx="1">
                  <c:v>-0.31684590756095554</c:v>
                </c:pt>
                <c:pt idx="2">
                  <c:v>-2.7746319365798411E-2</c:v>
                </c:pt>
                <c:pt idx="3">
                  <c:v>-0.54123610840319758</c:v>
                </c:pt>
                <c:pt idx="4">
                  <c:v>-8.185053380782914E-2</c:v>
                </c:pt>
                <c:pt idx="5">
                  <c:v>-0.19780608634111818</c:v>
                </c:pt>
                <c:pt idx="6">
                  <c:v>-0.19151639344262295</c:v>
                </c:pt>
                <c:pt idx="7">
                  <c:v>-0.23176859909302605</c:v>
                </c:pt>
                <c:pt idx="8">
                  <c:v>-0.1795359239586245</c:v>
                </c:pt>
                <c:pt idx="9">
                  <c:v>-0.20808801665179899</c:v>
                </c:pt>
                <c:pt idx="10">
                  <c:v>-0.24565849295669673</c:v>
                </c:pt>
                <c:pt idx="11">
                  <c:v>-9.0522300469483619E-2</c:v>
                </c:pt>
                <c:pt idx="12">
                  <c:v>-0.22592311138724763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408-4F54-A774-8882DE0470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4C-41FC-98BD-9A4D3424148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4812</c:v>
                </c:pt>
                <c:pt idx="1">
                  <c:v>10685</c:v>
                </c:pt>
                <c:pt idx="2">
                  <c:v>13169</c:v>
                </c:pt>
                <c:pt idx="3">
                  <c:v>18307</c:v>
                </c:pt>
                <c:pt idx="4">
                  <c:v>19379</c:v>
                </c:pt>
                <c:pt idx="5">
                  <c:v>24114</c:v>
                </c:pt>
                <c:pt idx="6">
                  <c:v>26182</c:v>
                </c:pt>
                <c:pt idx="7">
                  <c:v>43404</c:v>
                </c:pt>
                <c:pt idx="8">
                  <c:v>8869</c:v>
                </c:pt>
                <c:pt idx="9">
                  <c:v>16787</c:v>
                </c:pt>
                <c:pt idx="10">
                  <c:v>12060</c:v>
                </c:pt>
                <c:pt idx="11">
                  <c:v>12775</c:v>
                </c:pt>
                <c:pt idx="12">
                  <c:v>210543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4C-41FC-98BD-9A4D34241484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4C-41FC-98BD-9A4D34241484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6656</c:v>
                </c:pt>
                <c:pt idx="1">
                  <c:v>7479</c:v>
                </c:pt>
                <c:pt idx="2">
                  <c:v>8558</c:v>
                </c:pt>
                <c:pt idx="3">
                  <c:v>15080</c:v>
                </c:pt>
                <c:pt idx="4">
                  <c:v>13633</c:v>
                </c:pt>
                <c:pt idx="5">
                  <c:v>14878</c:v>
                </c:pt>
                <c:pt idx="6">
                  <c:v>26550</c:v>
                </c:pt>
                <c:pt idx="7">
                  <c:v>28371</c:v>
                </c:pt>
                <c:pt idx="8">
                  <c:v>11181</c:v>
                </c:pt>
                <c:pt idx="9">
                  <c:v>9891</c:v>
                </c:pt>
                <c:pt idx="10">
                  <c:v>6502</c:v>
                </c:pt>
                <c:pt idx="11">
                  <c:v>6329</c:v>
                </c:pt>
                <c:pt idx="12">
                  <c:v>155108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4C-41FC-98BD-9A4D34241484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4C-41FC-98BD-9A4D3424148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6602</c:v>
                </c:pt>
                <c:pt idx="1">
                  <c:v>5254</c:v>
                </c:pt>
                <c:pt idx="2">
                  <c:v>6259</c:v>
                </c:pt>
                <c:pt idx="3">
                  <c:v>14927</c:v>
                </c:pt>
                <c:pt idx="4">
                  <c:v>10402</c:v>
                </c:pt>
                <c:pt idx="5">
                  <c:v>18314</c:v>
                </c:pt>
                <c:pt idx="6">
                  <c:v>29785</c:v>
                </c:pt>
                <c:pt idx="7">
                  <c:v>49041</c:v>
                </c:pt>
                <c:pt idx="8">
                  <c:v>26835</c:v>
                </c:pt>
                <c:pt idx="9">
                  <c:v>20275</c:v>
                </c:pt>
                <c:pt idx="10">
                  <c:v>16018</c:v>
                </c:pt>
                <c:pt idx="11">
                  <c:v>14489</c:v>
                </c:pt>
                <c:pt idx="12">
                  <c:v>218201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4C-41FC-98BD-9A4D34241484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F4C-41FC-98BD-9A4D3424148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F4C-41FC-98BD-9A4D3424148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13726</c:v>
                </c:pt>
                <c:pt idx="1">
                  <c:v>9998</c:v>
                </c:pt>
                <c:pt idx="2">
                  <c:v>18306</c:v>
                </c:pt>
                <c:pt idx="3">
                  <c:v>19454</c:v>
                </c:pt>
                <c:pt idx="4">
                  <c:v>18925</c:v>
                </c:pt>
                <c:pt idx="5">
                  <c:v>22158</c:v>
                </c:pt>
                <c:pt idx="6">
                  <c:v>32875</c:v>
                </c:pt>
                <c:pt idx="7">
                  <c:v>40638</c:v>
                </c:pt>
                <c:pt idx="8">
                  <c:v>21672</c:v>
                </c:pt>
                <c:pt idx="9">
                  <c:v>16988</c:v>
                </c:pt>
                <c:pt idx="10">
                  <c:v>7638</c:v>
                </c:pt>
                <c:pt idx="11">
                  <c:v>16652</c:v>
                </c:pt>
                <c:pt idx="12">
                  <c:v>239030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F4C-41FC-98BD-9A4D34241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4C-41FC-98BD-9A4D3424148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4C-41FC-98BD-9A4D3424148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4C-41FC-98BD-9A4D3424148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4C-41FC-98BD-9A4D3424148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4C-41FC-98BD-9A4D3424148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4C-41FC-98BD-9A4D3424148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4C-41FC-98BD-9A4D3424148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4C-41FC-98BD-9A4D3424148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4C-41FC-98BD-9A4D3424148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4C-41FC-98BD-9A4D3424148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4C-41FC-98BD-9A4D3424148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4C-41FC-98BD-9A4D3424148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4C-41FC-98BD-9A4D34241484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1.0790669494092699</c:v>
                </c:pt>
                <c:pt idx="1">
                  <c:v>0.90293110011419864</c:v>
                </c:pt>
                <c:pt idx="2">
                  <c:v>1.924748362358204</c:v>
                </c:pt>
                <c:pt idx="3">
                  <c:v>0.30327594292222138</c:v>
                </c:pt>
                <c:pt idx="4">
                  <c:v>0.81936166121899645</c:v>
                </c:pt>
                <c:pt idx="5">
                  <c:v>0.20989407011029804</c:v>
                </c:pt>
                <c:pt idx="6">
                  <c:v>0.10374349504784286</c:v>
                </c:pt>
                <c:pt idx="7">
                  <c:v>-0.17134642442038295</c:v>
                </c:pt>
                <c:pt idx="8">
                  <c:v>-0.19239798770262717</c:v>
                </c:pt>
                <c:pt idx="9">
                  <c:v>-0.16212083847102343</c:v>
                </c:pt>
                <c:pt idx="10">
                  <c:v>-0.52316144337620174</c:v>
                </c:pt>
                <c:pt idx="11">
                  <c:v>0.14928566498723161</c:v>
                </c:pt>
                <c:pt idx="12">
                  <c:v>9.5457857663347134E-2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F4C-41FC-98BD-9A4D34241484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1.8524522028262678</c:v>
                </c:pt>
                <c:pt idx="1">
                  <c:v>-6.429574169396346E-2</c:v>
                </c:pt>
                <c:pt idx="2">
                  <c:v>0.39008277014200021</c:v>
                </c:pt>
                <c:pt idx="3">
                  <c:v>6.2653629759108487E-2</c:v>
                </c:pt>
                <c:pt idx="4">
                  <c:v>-2.3427421435574636E-2</c:v>
                </c:pt>
                <c:pt idx="5">
                  <c:v>-8.1114705150534983E-2</c:v>
                </c:pt>
                <c:pt idx="6">
                  <c:v>0.25563364143304557</c:v>
                </c:pt>
                <c:pt idx="7">
                  <c:v>-6.372684545203211E-2</c:v>
                </c:pt>
                <c:pt idx="8">
                  <c:v>1.4435674822415154</c:v>
                </c:pt>
                <c:pt idx="9">
                  <c:v>1.1973550962053991E-2</c:v>
                </c:pt>
                <c:pt idx="10">
                  <c:v>-0.3666666666666667</c:v>
                </c:pt>
                <c:pt idx="11">
                  <c:v>0.3034833659491194</c:v>
                </c:pt>
                <c:pt idx="12">
                  <c:v>0.13530252727471348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F4C-41FC-98BD-9A4D34241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D8-4B29-9485-4BA3197B5F4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846458</c:v>
                </c:pt>
                <c:pt idx="1">
                  <c:v>768781</c:v>
                </c:pt>
                <c:pt idx="2">
                  <c:v>828853</c:v>
                </c:pt>
                <c:pt idx="3">
                  <c:v>709533</c:v>
                </c:pt>
                <c:pt idx="4">
                  <c:v>701990</c:v>
                </c:pt>
                <c:pt idx="5">
                  <c:v>771701</c:v>
                </c:pt>
                <c:pt idx="6">
                  <c:v>850675</c:v>
                </c:pt>
                <c:pt idx="7">
                  <c:v>858378</c:v>
                </c:pt>
                <c:pt idx="8">
                  <c:v>752359</c:v>
                </c:pt>
                <c:pt idx="9">
                  <c:v>777569</c:v>
                </c:pt>
                <c:pt idx="10">
                  <c:v>789381</c:v>
                </c:pt>
                <c:pt idx="11">
                  <c:v>823369</c:v>
                </c:pt>
                <c:pt idx="12">
                  <c:v>9479047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D8-4B29-9485-4BA3197B5F47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D8-4B29-9485-4BA3197B5F47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553411</c:v>
                </c:pt>
                <c:pt idx="1">
                  <c:v>585204</c:v>
                </c:pt>
                <c:pt idx="2">
                  <c:v>721001</c:v>
                </c:pt>
                <c:pt idx="3">
                  <c:v>676545</c:v>
                </c:pt>
                <c:pt idx="4">
                  <c:v>617668</c:v>
                </c:pt>
                <c:pt idx="5">
                  <c:v>628460</c:v>
                </c:pt>
                <c:pt idx="6">
                  <c:v>785928</c:v>
                </c:pt>
                <c:pt idx="7">
                  <c:v>808317</c:v>
                </c:pt>
                <c:pt idx="8">
                  <c:v>703133</c:v>
                </c:pt>
                <c:pt idx="9">
                  <c:v>763388</c:v>
                </c:pt>
                <c:pt idx="10">
                  <c:v>755348</c:v>
                </c:pt>
                <c:pt idx="11">
                  <c:v>753622</c:v>
                </c:pt>
                <c:pt idx="12">
                  <c:v>8352025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D8-4B29-9485-4BA3197B5F47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D8-4B29-9485-4BA3197B5F4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778985</c:v>
                </c:pt>
                <c:pt idx="1">
                  <c:v>752563</c:v>
                </c:pt>
                <c:pt idx="2">
                  <c:v>794080</c:v>
                </c:pt>
                <c:pt idx="3">
                  <c:v>699869</c:v>
                </c:pt>
                <c:pt idx="4">
                  <c:v>641625</c:v>
                </c:pt>
                <c:pt idx="5">
                  <c:v>713434</c:v>
                </c:pt>
                <c:pt idx="6">
                  <c:v>805133</c:v>
                </c:pt>
                <c:pt idx="7">
                  <c:v>814997</c:v>
                </c:pt>
                <c:pt idx="8">
                  <c:v>745193</c:v>
                </c:pt>
                <c:pt idx="9">
                  <c:v>818995</c:v>
                </c:pt>
                <c:pt idx="10">
                  <c:v>811442</c:v>
                </c:pt>
                <c:pt idx="11">
                  <c:v>786129</c:v>
                </c:pt>
                <c:pt idx="12">
                  <c:v>9162445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D8-4B29-9485-4BA3197B5F47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DD8-4B29-9485-4BA3197B5F4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DD8-4B29-9485-4BA3197B5F47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804587</c:v>
                </c:pt>
                <c:pt idx="1">
                  <c:v>798120</c:v>
                </c:pt>
                <c:pt idx="2">
                  <c:v>827758</c:v>
                </c:pt>
                <c:pt idx="3">
                  <c:v>751517</c:v>
                </c:pt>
                <c:pt idx="4">
                  <c:v>705456</c:v>
                </c:pt>
                <c:pt idx="5">
                  <c:v>740595</c:v>
                </c:pt>
                <c:pt idx="6">
                  <c:v>823259</c:v>
                </c:pt>
                <c:pt idx="7">
                  <c:v>845497</c:v>
                </c:pt>
                <c:pt idx="8">
                  <c:v>756660</c:v>
                </c:pt>
                <c:pt idx="9">
                  <c:v>826701</c:v>
                </c:pt>
                <c:pt idx="10">
                  <c:v>789577</c:v>
                </c:pt>
                <c:pt idx="11">
                  <c:v>793507</c:v>
                </c:pt>
                <c:pt idx="12">
                  <c:v>9463234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DD8-4B29-9485-4BA3197B5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D8-4B29-9485-4BA3197B5F4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D8-4B29-9485-4BA3197B5F4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D8-4B29-9485-4BA3197B5F4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D8-4B29-9485-4BA3197B5F4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D8-4B29-9485-4BA3197B5F4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D8-4B29-9485-4BA3197B5F4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D8-4B29-9485-4BA3197B5F4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D8-4B29-9485-4BA3197B5F4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D8-4B29-9485-4BA3197B5F4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D8-4B29-9485-4BA3197B5F4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D8-4B29-9485-4BA3197B5F4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D8-4B29-9485-4BA3197B5F4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D8-4B29-9485-4BA3197B5F47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3.2865844656829069E-2</c:v>
                </c:pt>
                <c:pt idx="1">
                  <c:v>6.053579567424916E-2</c:v>
                </c:pt>
                <c:pt idx="2">
                  <c:v>4.2411343945194524E-2</c:v>
                </c:pt>
                <c:pt idx="3">
                  <c:v>7.3796667662091142E-2</c:v>
                </c:pt>
                <c:pt idx="4">
                  <c:v>9.9483343074225683E-2</c:v>
                </c:pt>
                <c:pt idx="5">
                  <c:v>3.8070795616693243E-2</c:v>
                </c:pt>
                <c:pt idx="6">
                  <c:v>2.2513050638838461E-2</c:v>
                </c:pt>
                <c:pt idx="7">
                  <c:v>3.7423450638468525E-2</c:v>
                </c:pt>
                <c:pt idx="8">
                  <c:v>1.5387959897637193E-2</c:v>
                </c:pt>
                <c:pt idx="9">
                  <c:v>9.4090928516046279E-3</c:v>
                </c:pt>
                <c:pt idx="10">
                  <c:v>-2.6945856881945951E-2</c:v>
                </c:pt>
                <c:pt idx="11">
                  <c:v>9.3852281241373348E-3</c:v>
                </c:pt>
                <c:pt idx="12">
                  <c:v>3.2828464454629724E-2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DD8-4B29-9485-4BA3197B5F47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-4.9466128266257736E-2</c:v>
                </c:pt>
                <c:pt idx="1">
                  <c:v>3.8163013914235711E-2</c:v>
                </c:pt>
                <c:pt idx="2">
                  <c:v>-1.3211027769700623E-3</c:v>
                </c:pt>
                <c:pt idx="3">
                  <c:v>5.9171314089689897E-2</c:v>
                </c:pt>
                <c:pt idx="4">
                  <c:v>4.9373922705451267E-3</c:v>
                </c:pt>
                <c:pt idx="5">
                  <c:v>-4.0308357770690972E-2</c:v>
                </c:pt>
                <c:pt idx="6">
                  <c:v>-3.2228524407088455E-2</c:v>
                </c:pt>
                <c:pt idx="7">
                  <c:v>-1.5006209385608704E-2</c:v>
                </c:pt>
                <c:pt idx="8">
                  <c:v>5.7166857843131691E-3</c:v>
                </c:pt>
                <c:pt idx="9">
                  <c:v>6.318667539472389E-2</c:v>
                </c:pt>
                <c:pt idx="10">
                  <c:v>2.482958165954674E-4</c:v>
                </c:pt>
                <c:pt idx="11">
                  <c:v>-3.6268064500849517E-2</c:v>
                </c:pt>
                <c:pt idx="12">
                  <c:v>-1.6682056751063934E-3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DD8-4B29-9485-4BA3197B5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33-411E-AD23-442A0EBF008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371879</c:v>
                </c:pt>
                <c:pt idx="1">
                  <c:v>323982</c:v>
                </c:pt>
                <c:pt idx="2">
                  <c:v>366991</c:v>
                </c:pt>
                <c:pt idx="3">
                  <c:v>363477</c:v>
                </c:pt>
                <c:pt idx="4">
                  <c:v>460629</c:v>
                </c:pt>
                <c:pt idx="5">
                  <c:v>500493</c:v>
                </c:pt>
                <c:pt idx="6">
                  <c:v>533742</c:v>
                </c:pt>
                <c:pt idx="7">
                  <c:v>530867</c:v>
                </c:pt>
                <c:pt idx="8">
                  <c:v>483251</c:v>
                </c:pt>
                <c:pt idx="9">
                  <c:v>432642</c:v>
                </c:pt>
                <c:pt idx="10">
                  <c:v>351675</c:v>
                </c:pt>
                <c:pt idx="11">
                  <c:v>375307</c:v>
                </c:pt>
                <c:pt idx="12">
                  <c:v>5094935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33-411E-AD23-442A0EBF0084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33-411E-AD23-442A0EBF0084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194152</c:v>
                </c:pt>
                <c:pt idx="1">
                  <c:v>236389</c:v>
                </c:pt>
                <c:pt idx="2">
                  <c:v>322218</c:v>
                </c:pt>
                <c:pt idx="3">
                  <c:v>336250</c:v>
                </c:pt>
                <c:pt idx="4">
                  <c:v>366440</c:v>
                </c:pt>
                <c:pt idx="5">
                  <c:v>382090</c:v>
                </c:pt>
                <c:pt idx="6">
                  <c:v>453306</c:v>
                </c:pt>
                <c:pt idx="7">
                  <c:v>453711</c:v>
                </c:pt>
                <c:pt idx="8">
                  <c:v>420455</c:v>
                </c:pt>
                <c:pt idx="9">
                  <c:v>411383</c:v>
                </c:pt>
                <c:pt idx="10">
                  <c:v>344832</c:v>
                </c:pt>
                <c:pt idx="11">
                  <c:v>335204</c:v>
                </c:pt>
                <c:pt idx="12">
                  <c:v>4256430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33-411E-AD23-442A0EBF0084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33-411E-AD23-442A0EBF008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305389</c:v>
                </c:pt>
                <c:pt idx="1">
                  <c:v>294598</c:v>
                </c:pt>
                <c:pt idx="2">
                  <c:v>365880</c:v>
                </c:pt>
                <c:pt idx="3">
                  <c:v>328415</c:v>
                </c:pt>
                <c:pt idx="4">
                  <c:v>380507</c:v>
                </c:pt>
                <c:pt idx="5">
                  <c:v>428359</c:v>
                </c:pt>
                <c:pt idx="6">
                  <c:v>480731</c:v>
                </c:pt>
                <c:pt idx="7">
                  <c:v>456116</c:v>
                </c:pt>
                <c:pt idx="8">
                  <c:v>441166</c:v>
                </c:pt>
                <c:pt idx="9">
                  <c:v>438839</c:v>
                </c:pt>
                <c:pt idx="10">
                  <c:v>355194</c:v>
                </c:pt>
                <c:pt idx="11">
                  <c:v>352959</c:v>
                </c:pt>
                <c:pt idx="12">
                  <c:v>4628153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33-411E-AD23-442A0EBF0084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E33-411E-AD23-442A0EBF008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E33-411E-AD23-442A0EBF008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337479</c:v>
                </c:pt>
                <c:pt idx="1">
                  <c:v>317505</c:v>
                </c:pt>
                <c:pt idx="2">
                  <c:v>366554</c:v>
                </c:pt>
                <c:pt idx="3">
                  <c:v>387552</c:v>
                </c:pt>
                <c:pt idx="4">
                  <c:v>422996</c:v>
                </c:pt>
                <c:pt idx="5">
                  <c:v>458450</c:v>
                </c:pt>
                <c:pt idx="6">
                  <c:v>490081</c:v>
                </c:pt>
                <c:pt idx="7">
                  <c:v>482673</c:v>
                </c:pt>
                <c:pt idx="8">
                  <c:v>457809</c:v>
                </c:pt>
                <c:pt idx="9">
                  <c:v>440688</c:v>
                </c:pt>
                <c:pt idx="10">
                  <c:v>349166</c:v>
                </c:pt>
                <c:pt idx="11">
                  <c:v>347949</c:v>
                </c:pt>
                <c:pt idx="12">
                  <c:v>4858902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E33-411E-AD23-442A0EBF0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33-411E-AD23-442A0EBF008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33-411E-AD23-442A0EBF008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33-411E-AD23-442A0EBF008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33-411E-AD23-442A0EBF008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33-411E-AD23-442A0EBF008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33-411E-AD23-442A0EBF008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33-411E-AD23-442A0EBF008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33-411E-AD23-442A0EBF008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33-411E-AD23-442A0EBF008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33-411E-AD23-442A0EBF008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33-411E-AD23-442A0EBF008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33-411E-AD23-442A0EBF008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33-411E-AD23-442A0EBF0084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0.10507909584169695</c:v>
                </c:pt>
                <c:pt idx="1">
                  <c:v>7.7756807581857323E-2</c:v>
                </c:pt>
                <c:pt idx="2">
                  <c:v>1.8421340330163627E-3</c:v>
                </c:pt>
                <c:pt idx="3">
                  <c:v>0.18006790189242272</c:v>
                </c:pt>
                <c:pt idx="4">
                  <c:v>0.11166417437786946</c:v>
                </c:pt>
                <c:pt idx="5">
                  <c:v>7.024715250525837E-2</c:v>
                </c:pt>
                <c:pt idx="6">
                  <c:v>1.9449546627947845E-2</c:v>
                </c:pt>
                <c:pt idx="7">
                  <c:v>5.8224223662401764E-2</c:v>
                </c:pt>
                <c:pt idx="8">
                  <c:v>3.7725028674013839E-2</c:v>
                </c:pt>
                <c:pt idx="9">
                  <c:v>4.2133903322174593E-3</c:v>
                </c:pt>
                <c:pt idx="10">
                  <c:v>-1.6971007393142945E-2</c:v>
                </c:pt>
                <c:pt idx="11">
                  <c:v>-1.4194283188698975E-2</c:v>
                </c:pt>
                <c:pt idx="12">
                  <c:v>4.9857686208731655E-2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E33-411E-AD23-442A0EBF0084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-9.2503206688197004E-2</c:v>
                </c:pt>
                <c:pt idx="1">
                  <c:v>-1.9991851399151828E-2</c:v>
                </c:pt>
                <c:pt idx="2">
                  <c:v>-1.1907648961418937E-3</c:v>
                </c:pt>
                <c:pt idx="3">
                  <c:v>6.6235277610412702E-2</c:v>
                </c:pt>
                <c:pt idx="4">
                  <c:v>-8.1699154851301192E-2</c:v>
                </c:pt>
                <c:pt idx="5">
                  <c:v>-8.4003172871548681E-2</c:v>
                </c:pt>
                <c:pt idx="6">
                  <c:v>-8.1801694451626439E-2</c:v>
                </c:pt>
                <c:pt idx="7">
                  <c:v>-9.0783567258842623E-2</c:v>
                </c:pt>
                <c:pt idx="8">
                  <c:v>-5.264758893411503E-2</c:v>
                </c:pt>
                <c:pt idx="9">
                  <c:v>1.8597362253317984E-2</c:v>
                </c:pt>
                <c:pt idx="10">
                  <c:v>-7.1344280941210148E-3</c:v>
                </c:pt>
                <c:pt idx="11">
                  <c:v>-7.2894989968212642E-2</c:v>
                </c:pt>
                <c:pt idx="12">
                  <c:v>-4.6326989451288436E-2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E33-411E-AD23-442A0EBF00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1D9-4077-AC8E-5025DD43DEE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49589</c:v>
                </c:pt>
                <c:pt idx="1">
                  <c:v>46635</c:v>
                </c:pt>
                <c:pt idx="2">
                  <c:v>46288</c:v>
                </c:pt>
                <c:pt idx="3">
                  <c:v>41018</c:v>
                </c:pt>
                <c:pt idx="4">
                  <c:v>31819</c:v>
                </c:pt>
                <c:pt idx="5">
                  <c:v>32121</c:v>
                </c:pt>
                <c:pt idx="6">
                  <c:v>36049</c:v>
                </c:pt>
                <c:pt idx="7">
                  <c:v>30446</c:v>
                </c:pt>
                <c:pt idx="8">
                  <c:v>34634</c:v>
                </c:pt>
                <c:pt idx="9">
                  <c:v>35739</c:v>
                </c:pt>
                <c:pt idx="10">
                  <c:v>45345</c:v>
                </c:pt>
                <c:pt idx="11">
                  <c:v>41241</c:v>
                </c:pt>
                <c:pt idx="12">
                  <c:v>470924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D9-4077-AC8E-5025DD43DEEC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D9-4077-AC8E-5025DD43DEEC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24948</c:v>
                </c:pt>
                <c:pt idx="1">
                  <c:v>24167</c:v>
                </c:pt>
                <c:pt idx="2">
                  <c:v>30216</c:v>
                </c:pt>
                <c:pt idx="3">
                  <c:v>29557</c:v>
                </c:pt>
                <c:pt idx="4">
                  <c:v>16808</c:v>
                </c:pt>
                <c:pt idx="5">
                  <c:v>19444</c:v>
                </c:pt>
                <c:pt idx="6">
                  <c:v>25892</c:v>
                </c:pt>
                <c:pt idx="7">
                  <c:v>23834</c:v>
                </c:pt>
                <c:pt idx="8">
                  <c:v>20951</c:v>
                </c:pt>
                <c:pt idx="9">
                  <c:v>22674</c:v>
                </c:pt>
                <c:pt idx="10">
                  <c:v>37132</c:v>
                </c:pt>
                <c:pt idx="11">
                  <c:v>35573</c:v>
                </c:pt>
                <c:pt idx="12">
                  <c:v>311196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D9-4077-AC8E-5025DD43DEEC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D9-4077-AC8E-5025DD43DEE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34751</c:v>
                </c:pt>
                <c:pt idx="1">
                  <c:v>41108</c:v>
                </c:pt>
                <c:pt idx="2">
                  <c:v>34033</c:v>
                </c:pt>
                <c:pt idx="3">
                  <c:v>29401</c:v>
                </c:pt>
                <c:pt idx="4">
                  <c:v>17791</c:v>
                </c:pt>
                <c:pt idx="5">
                  <c:v>23745</c:v>
                </c:pt>
                <c:pt idx="6">
                  <c:v>21000</c:v>
                </c:pt>
                <c:pt idx="7">
                  <c:v>24723</c:v>
                </c:pt>
                <c:pt idx="8">
                  <c:v>27751</c:v>
                </c:pt>
                <c:pt idx="9">
                  <c:v>29023</c:v>
                </c:pt>
                <c:pt idx="10">
                  <c:v>37370</c:v>
                </c:pt>
                <c:pt idx="11">
                  <c:v>37684</c:v>
                </c:pt>
                <c:pt idx="12">
                  <c:v>358380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D9-4077-AC8E-5025DD43DEEC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1D9-4077-AC8E-5025DD43DEE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1D9-4077-AC8E-5025DD43DEE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33149</c:v>
                </c:pt>
                <c:pt idx="1">
                  <c:v>38403</c:v>
                </c:pt>
                <c:pt idx="2">
                  <c:v>36177</c:v>
                </c:pt>
                <c:pt idx="3">
                  <c:v>30259</c:v>
                </c:pt>
                <c:pt idx="4">
                  <c:v>18366</c:v>
                </c:pt>
                <c:pt idx="5">
                  <c:v>18611</c:v>
                </c:pt>
                <c:pt idx="6">
                  <c:v>21458</c:v>
                </c:pt>
                <c:pt idx="7">
                  <c:v>25592</c:v>
                </c:pt>
                <c:pt idx="8">
                  <c:v>23085</c:v>
                </c:pt>
                <c:pt idx="9">
                  <c:v>30463</c:v>
                </c:pt>
                <c:pt idx="10">
                  <c:v>40648</c:v>
                </c:pt>
                <c:pt idx="11">
                  <c:v>41905</c:v>
                </c:pt>
                <c:pt idx="12">
                  <c:v>358116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1D9-4077-AC8E-5025DD43D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D9-4077-AC8E-5025DD43DEE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D9-4077-AC8E-5025DD43DEE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D9-4077-AC8E-5025DD43DEE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D9-4077-AC8E-5025DD43DEE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1D9-4077-AC8E-5025DD43DEE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1D9-4077-AC8E-5025DD43DEE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D9-4077-AC8E-5025DD43DEE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D9-4077-AC8E-5025DD43DEE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D9-4077-AC8E-5025DD43DEE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D9-4077-AC8E-5025DD43DEE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D9-4077-AC8E-5025DD43DEE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D9-4077-AC8E-5025DD43DEE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D9-4077-AC8E-5025DD43DEEC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-4.6099392823228058E-2</c:v>
                </c:pt>
                <c:pt idx="1">
                  <c:v>-6.5802276929064929E-2</c:v>
                </c:pt>
                <c:pt idx="2">
                  <c:v>6.2997678723591743E-2</c:v>
                </c:pt>
                <c:pt idx="3">
                  <c:v>2.9182680861195243E-2</c:v>
                </c:pt>
                <c:pt idx="4">
                  <c:v>3.2319712214040841E-2</c:v>
                </c:pt>
                <c:pt idx="5">
                  <c:v>-0.21621393977679515</c:v>
                </c:pt>
                <c:pt idx="6">
                  <c:v>2.1809523809523723E-2</c:v>
                </c:pt>
                <c:pt idx="7">
                  <c:v>3.5149455972171673E-2</c:v>
                </c:pt>
                <c:pt idx="8">
                  <c:v>-0.16813808511404993</c:v>
                </c:pt>
                <c:pt idx="9">
                  <c:v>4.9615821934327897E-2</c:v>
                </c:pt>
                <c:pt idx="10">
                  <c:v>8.7717420390687639E-2</c:v>
                </c:pt>
                <c:pt idx="11">
                  <c:v>0.11201040229275017</c:v>
                </c:pt>
                <c:pt idx="12">
                  <c:v>-7.3664825046038107E-4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1D9-4077-AC8E-5025DD43DEEC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-0.33152513662304139</c:v>
                </c:pt>
                <c:pt idx="1">
                  <c:v>-0.17651978128015444</c:v>
                </c:pt>
                <c:pt idx="2">
                  <c:v>-0.21843674386450052</c:v>
                </c:pt>
                <c:pt idx="3">
                  <c:v>-0.26229947827782929</c:v>
                </c:pt>
                <c:pt idx="4">
                  <c:v>-0.4227976994877275</c:v>
                </c:pt>
                <c:pt idx="5">
                  <c:v>-0.42059711715077364</c:v>
                </c:pt>
                <c:pt idx="6">
                  <c:v>-0.40475463951843327</c:v>
                </c:pt>
                <c:pt idx="7">
                  <c:v>-0.15942981015568547</c:v>
                </c:pt>
                <c:pt idx="8">
                  <c:v>-0.33345845123289253</c:v>
                </c:pt>
                <c:pt idx="9">
                  <c:v>-0.14762584291670167</c:v>
                </c:pt>
                <c:pt idx="10">
                  <c:v>-0.10358363656411951</c:v>
                </c:pt>
                <c:pt idx="11">
                  <c:v>1.6100482529521676E-2</c:v>
                </c:pt>
                <c:pt idx="12">
                  <c:v>-0.23954608386915932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1D9-4077-AC8E-5025DD43D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38-47AC-BCA3-0B7BFC57BE8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16500</c:v>
                </c:pt>
                <c:pt idx="1">
                  <c:v>18433</c:v>
                </c:pt>
                <c:pt idx="2">
                  <c:v>13898</c:v>
                </c:pt>
                <c:pt idx="3">
                  <c:v>16560</c:v>
                </c:pt>
                <c:pt idx="4">
                  <c:v>12694</c:v>
                </c:pt>
                <c:pt idx="5">
                  <c:v>13826</c:v>
                </c:pt>
                <c:pt idx="6">
                  <c:v>15219</c:v>
                </c:pt>
                <c:pt idx="7">
                  <c:v>20154</c:v>
                </c:pt>
                <c:pt idx="8">
                  <c:v>12071</c:v>
                </c:pt>
                <c:pt idx="9">
                  <c:v>13638</c:v>
                </c:pt>
                <c:pt idx="10">
                  <c:v>13351</c:v>
                </c:pt>
                <c:pt idx="11">
                  <c:v>12063</c:v>
                </c:pt>
                <c:pt idx="12">
                  <c:v>178407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38-47AC-BCA3-0B7BFC57BE81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38-47AC-BCA3-0B7BFC57BE81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13267</c:v>
                </c:pt>
                <c:pt idx="1">
                  <c:v>18071</c:v>
                </c:pt>
                <c:pt idx="2">
                  <c:v>15881</c:v>
                </c:pt>
                <c:pt idx="3">
                  <c:v>15425</c:v>
                </c:pt>
                <c:pt idx="4">
                  <c:v>14464</c:v>
                </c:pt>
                <c:pt idx="5">
                  <c:v>11078</c:v>
                </c:pt>
                <c:pt idx="6">
                  <c:v>14696</c:v>
                </c:pt>
                <c:pt idx="7">
                  <c:v>26445</c:v>
                </c:pt>
                <c:pt idx="8">
                  <c:v>15077</c:v>
                </c:pt>
                <c:pt idx="9">
                  <c:v>19469</c:v>
                </c:pt>
                <c:pt idx="10">
                  <c:v>14978</c:v>
                </c:pt>
                <c:pt idx="11">
                  <c:v>20052</c:v>
                </c:pt>
                <c:pt idx="12">
                  <c:v>198903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38-47AC-BCA3-0B7BFC57BE81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38-47AC-BCA3-0B7BFC57BE8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19000</c:v>
                </c:pt>
                <c:pt idx="1">
                  <c:v>20172</c:v>
                </c:pt>
                <c:pt idx="2">
                  <c:v>20521</c:v>
                </c:pt>
                <c:pt idx="3">
                  <c:v>24238</c:v>
                </c:pt>
                <c:pt idx="4">
                  <c:v>19331</c:v>
                </c:pt>
                <c:pt idx="5">
                  <c:v>16213</c:v>
                </c:pt>
                <c:pt idx="6">
                  <c:v>16801</c:v>
                </c:pt>
                <c:pt idx="7">
                  <c:v>28351</c:v>
                </c:pt>
                <c:pt idx="8">
                  <c:v>19988</c:v>
                </c:pt>
                <c:pt idx="9">
                  <c:v>23246</c:v>
                </c:pt>
                <c:pt idx="10">
                  <c:v>20932</c:v>
                </c:pt>
                <c:pt idx="11">
                  <c:v>19000</c:v>
                </c:pt>
                <c:pt idx="12">
                  <c:v>247793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38-47AC-BCA3-0B7BFC57BE81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938-47AC-BCA3-0B7BFC57BE8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938-47AC-BCA3-0B7BFC57BE81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18969</c:v>
                </c:pt>
                <c:pt idx="1">
                  <c:v>19532</c:v>
                </c:pt>
                <c:pt idx="2">
                  <c:v>19164</c:v>
                </c:pt>
                <c:pt idx="3">
                  <c:v>23046</c:v>
                </c:pt>
                <c:pt idx="4">
                  <c:v>18795</c:v>
                </c:pt>
                <c:pt idx="5">
                  <c:v>18025</c:v>
                </c:pt>
                <c:pt idx="6">
                  <c:v>21516</c:v>
                </c:pt>
                <c:pt idx="7">
                  <c:v>28603</c:v>
                </c:pt>
                <c:pt idx="8">
                  <c:v>18074</c:v>
                </c:pt>
                <c:pt idx="9">
                  <c:v>21587</c:v>
                </c:pt>
                <c:pt idx="10">
                  <c:v>18655</c:v>
                </c:pt>
                <c:pt idx="11">
                  <c:v>19682</c:v>
                </c:pt>
                <c:pt idx="12">
                  <c:v>245648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938-47AC-BCA3-0B7BFC57B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938-47AC-BCA3-0B7BFC57BE8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938-47AC-BCA3-0B7BFC57BE8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38-47AC-BCA3-0B7BFC57BE8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38-47AC-BCA3-0B7BFC57BE8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38-47AC-BCA3-0B7BFC57BE8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38-47AC-BCA3-0B7BFC57BE8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38-47AC-BCA3-0B7BFC57BE8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38-47AC-BCA3-0B7BFC57BE8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38-47AC-BCA3-0B7BFC57BE8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38-47AC-BCA3-0B7BFC57BE8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38-47AC-BCA3-0B7BFC57BE8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38-47AC-BCA3-0B7BFC57BE8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38-47AC-BCA3-0B7BFC57BE81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-1.6315789473684283E-3</c:v>
                </c:pt>
                <c:pt idx="1">
                  <c:v>-3.1727146539758055E-2</c:v>
                </c:pt>
                <c:pt idx="2">
                  <c:v>-6.612738170654453E-2</c:v>
                </c:pt>
                <c:pt idx="3">
                  <c:v>-4.9178975162967209E-2</c:v>
                </c:pt>
                <c:pt idx="4">
                  <c:v>-2.7727484351559695E-2</c:v>
                </c:pt>
                <c:pt idx="5">
                  <c:v>0.11176216616295576</c:v>
                </c:pt>
                <c:pt idx="6">
                  <c:v>0.28063805725849655</c:v>
                </c:pt>
                <c:pt idx="7">
                  <c:v>8.8885753588938687E-3</c:v>
                </c:pt>
                <c:pt idx="8">
                  <c:v>-9.5757454472683579E-2</c:v>
                </c:pt>
                <c:pt idx="9">
                  <c:v>-7.1367116923341634E-2</c:v>
                </c:pt>
                <c:pt idx="10">
                  <c:v>-0.10878081406459006</c:v>
                </c:pt>
                <c:pt idx="11">
                  <c:v>3.5894736842105202E-2</c:v>
                </c:pt>
                <c:pt idx="12">
                  <c:v>-8.6564188657468621E-3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938-47AC-BCA3-0B7BFC57BE81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0.14963636363636357</c:v>
                </c:pt>
                <c:pt idx="1">
                  <c:v>5.9621331307980308E-2</c:v>
                </c:pt>
                <c:pt idx="2">
                  <c:v>0.37890343934379045</c:v>
                </c:pt>
                <c:pt idx="3">
                  <c:v>0.39166666666666661</c:v>
                </c:pt>
                <c:pt idx="4">
                  <c:v>0.48062076571608636</c:v>
                </c:pt>
                <c:pt idx="5">
                  <c:v>0.3037031679444524</c:v>
                </c:pt>
                <c:pt idx="6">
                  <c:v>0.41375911689335698</c:v>
                </c:pt>
                <c:pt idx="7">
                  <c:v>0.41922199067182686</c:v>
                </c:pt>
                <c:pt idx="8">
                  <c:v>0.49730759671941005</c:v>
                </c:pt>
                <c:pt idx="9">
                  <c:v>0.58285672385980347</c:v>
                </c:pt>
                <c:pt idx="10">
                  <c:v>0.39727361246348591</c:v>
                </c:pt>
                <c:pt idx="11">
                  <c:v>0.63160076266268761</c:v>
                </c:pt>
                <c:pt idx="12">
                  <c:v>0.37689664643203469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938-47AC-BCA3-0B7BFC57BE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24-491C-808A-88A88731131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32399</c:v>
                </c:pt>
                <c:pt idx="1">
                  <c:v>24892</c:v>
                </c:pt>
                <c:pt idx="2">
                  <c:v>27290</c:v>
                </c:pt>
                <c:pt idx="3">
                  <c:v>27480</c:v>
                </c:pt>
                <c:pt idx="4">
                  <c:v>20908</c:v>
                </c:pt>
                <c:pt idx="5">
                  <c:v>30548</c:v>
                </c:pt>
                <c:pt idx="6">
                  <c:v>32147</c:v>
                </c:pt>
                <c:pt idx="7">
                  <c:v>24873</c:v>
                </c:pt>
                <c:pt idx="8">
                  <c:v>31071</c:v>
                </c:pt>
                <c:pt idx="9">
                  <c:v>30757</c:v>
                </c:pt>
                <c:pt idx="10">
                  <c:v>29400</c:v>
                </c:pt>
                <c:pt idx="11">
                  <c:v>41860</c:v>
                </c:pt>
                <c:pt idx="12">
                  <c:v>353625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24-491C-808A-88A887311313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24-491C-808A-88A887311313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24134</c:v>
                </c:pt>
                <c:pt idx="1">
                  <c:v>23097</c:v>
                </c:pt>
                <c:pt idx="2">
                  <c:v>26029</c:v>
                </c:pt>
                <c:pt idx="3">
                  <c:v>26786</c:v>
                </c:pt>
                <c:pt idx="4">
                  <c:v>22076</c:v>
                </c:pt>
                <c:pt idx="5">
                  <c:v>22144</c:v>
                </c:pt>
                <c:pt idx="6">
                  <c:v>30251</c:v>
                </c:pt>
                <c:pt idx="7">
                  <c:v>21835</c:v>
                </c:pt>
                <c:pt idx="8">
                  <c:v>28789</c:v>
                </c:pt>
                <c:pt idx="9">
                  <c:v>28129</c:v>
                </c:pt>
                <c:pt idx="10">
                  <c:v>29244</c:v>
                </c:pt>
                <c:pt idx="11">
                  <c:v>36172</c:v>
                </c:pt>
                <c:pt idx="12">
                  <c:v>318686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24-491C-808A-88A887311313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24-491C-808A-88A88731131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34084</c:v>
                </c:pt>
                <c:pt idx="1">
                  <c:v>28094</c:v>
                </c:pt>
                <c:pt idx="2">
                  <c:v>24451</c:v>
                </c:pt>
                <c:pt idx="3">
                  <c:v>29765</c:v>
                </c:pt>
                <c:pt idx="4">
                  <c:v>28163</c:v>
                </c:pt>
                <c:pt idx="5">
                  <c:v>26526</c:v>
                </c:pt>
                <c:pt idx="6">
                  <c:v>33464</c:v>
                </c:pt>
                <c:pt idx="7">
                  <c:v>31558</c:v>
                </c:pt>
                <c:pt idx="8">
                  <c:v>33205</c:v>
                </c:pt>
                <c:pt idx="9">
                  <c:v>34381</c:v>
                </c:pt>
                <c:pt idx="10">
                  <c:v>31295</c:v>
                </c:pt>
                <c:pt idx="11">
                  <c:v>39946</c:v>
                </c:pt>
                <c:pt idx="12">
                  <c:v>374932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24-491C-808A-88A887311313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D24-491C-808A-88A88731131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D24-491C-808A-88A88731131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36621</c:v>
                </c:pt>
                <c:pt idx="1">
                  <c:v>31556</c:v>
                </c:pt>
                <c:pt idx="2">
                  <c:v>29418</c:v>
                </c:pt>
                <c:pt idx="3">
                  <c:v>34774</c:v>
                </c:pt>
                <c:pt idx="4">
                  <c:v>25349</c:v>
                </c:pt>
                <c:pt idx="5">
                  <c:v>22751</c:v>
                </c:pt>
                <c:pt idx="6">
                  <c:v>32743</c:v>
                </c:pt>
                <c:pt idx="7">
                  <c:v>29115</c:v>
                </c:pt>
                <c:pt idx="8">
                  <c:v>26955</c:v>
                </c:pt>
                <c:pt idx="9">
                  <c:v>32149</c:v>
                </c:pt>
                <c:pt idx="10">
                  <c:v>30599</c:v>
                </c:pt>
                <c:pt idx="11">
                  <c:v>40752</c:v>
                </c:pt>
                <c:pt idx="12">
                  <c:v>372782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D24-491C-808A-88A887311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24-491C-808A-88A88731131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24-491C-808A-88A88731131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24-491C-808A-88A88731131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24-491C-808A-88A88731131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24-491C-808A-88A88731131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24-491C-808A-88A88731131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24-491C-808A-88A88731131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24-491C-808A-88A88731131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24-491C-808A-88A88731131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24-491C-808A-88A88731131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24-491C-808A-88A88731131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24-491C-808A-88A88731131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24-491C-808A-88A887311313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7.4433751907053258E-2</c:v>
                </c:pt>
                <c:pt idx="1">
                  <c:v>0.12322915925108568</c:v>
                </c:pt>
                <c:pt idx="2">
                  <c:v>0.20314097582920954</c:v>
                </c:pt>
                <c:pt idx="3">
                  <c:v>0.16828489837056937</c:v>
                </c:pt>
                <c:pt idx="4">
                  <c:v>-9.9918332564002399E-2</c:v>
                </c:pt>
                <c:pt idx="5">
                  <c:v>-0.14231320214129528</c:v>
                </c:pt>
                <c:pt idx="6">
                  <c:v>-2.1545541477408503E-2</c:v>
                </c:pt>
                <c:pt idx="7">
                  <c:v>-7.741301730147665E-2</c:v>
                </c:pt>
                <c:pt idx="8">
                  <c:v>-0.18822466496009638</c:v>
                </c:pt>
                <c:pt idx="9">
                  <c:v>-6.4919577673715145E-2</c:v>
                </c:pt>
                <c:pt idx="10">
                  <c:v>-2.2239974436811027E-2</c:v>
                </c:pt>
                <c:pt idx="11">
                  <c:v>2.0177239273018621E-2</c:v>
                </c:pt>
                <c:pt idx="12">
                  <c:v>-5.7343731663341835E-3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D24-491C-808A-88A887311313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0.1303126639711103</c:v>
                </c:pt>
                <c:pt idx="1">
                  <c:v>0.26771653543307083</c:v>
                </c:pt>
                <c:pt idx="2">
                  <c:v>7.7977281055331638E-2</c:v>
                </c:pt>
                <c:pt idx="3">
                  <c:v>0.265429403202329</c:v>
                </c:pt>
                <c:pt idx="4">
                  <c:v>0.21240673426439649</c:v>
                </c:pt>
                <c:pt idx="5">
                  <c:v>-0.25523765876653137</c:v>
                </c:pt>
                <c:pt idx="6">
                  <c:v>1.8539832643792664E-2</c:v>
                </c:pt>
                <c:pt idx="7">
                  <c:v>0.17054637558798702</c:v>
                </c:pt>
                <c:pt idx="8">
                  <c:v>-0.13247079270058892</c:v>
                </c:pt>
                <c:pt idx="9">
                  <c:v>4.5257990051045249E-2</c:v>
                </c:pt>
                <c:pt idx="10">
                  <c:v>4.0782312925170094E-2</c:v>
                </c:pt>
                <c:pt idx="11">
                  <c:v>-2.6469182990922158E-2</c:v>
                </c:pt>
                <c:pt idx="12">
                  <c:v>5.417320607988696E-2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D24-491C-808A-88A887311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5ED-4148-B097-7A3ACAFFE7F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34543</c:v>
                </c:pt>
                <c:pt idx="1">
                  <c:v>35824</c:v>
                </c:pt>
                <c:pt idx="2">
                  <c:v>34161</c:v>
                </c:pt>
                <c:pt idx="3">
                  <c:v>38194</c:v>
                </c:pt>
                <c:pt idx="4">
                  <c:v>37685</c:v>
                </c:pt>
                <c:pt idx="5">
                  <c:v>38241</c:v>
                </c:pt>
                <c:pt idx="6">
                  <c:v>42148</c:v>
                </c:pt>
                <c:pt idx="7">
                  <c:v>56601</c:v>
                </c:pt>
                <c:pt idx="8">
                  <c:v>36804</c:v>
                </c:pt>
                <c:pt idx="9">
                  <c:v>36996</c:v>
                </c:pt>
                <c:pt idx="10">
                  <c:v>28105</c:v>
                </c:pt>
                <c:pt idx="11">
                  <c:v>32174</c:v>
                </c:pt>
                <c:pt idx="12">
                  <c:v>451476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ED-4148-B097-7A3ACAFFE7FE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ED-4148-B097-7A3ACAFFE7FE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33158</c:v>
                </c:pt>
                <c:pt idx="1">
                  <c:v>31142</c:v>
                </c:pt>
                <c:pt idx="2">
                  <c:v>37658</c:v>
                </c:pt>
                <c:pt idx="3">
                  <c:v>39062</c:v>
                </c:pt>
                <c:pt idx="4">
                  <c:v>47122</c:v>
                </c:pt>
                <c:pt idx="5">
                  <c:v>34341</c:v>
                </c:pt>
                <c:pt idx="6">
                  <c:v>47180</c:v>
                </c:pt>
                <c:pt idx="7">
                  <c:v>56250</c:v>
                </c:pt>
                <c:pt idx="8">
                  <c:v>48135</c:v>
                </c:pt>
                <c:pt idx="9">
                  <c:v>37257</c:v>
                </c:pt>
                <c:pt idx="10">
                  <c:v>31131</c:v>
                </c:pt>
                <c:pt idx="11">
                  <c:v>34614</c:v>
                </c:pt>
                <c:pt idx="12">
                  <c:v>477050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ED-4148-B097-7A3ACAFFE7FE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ED-4148-B097-7A3ACAFFE7F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37744</c:v>
                </c:pt>
                <c:pt idx="1">
                  <c:v>38159</c:v>
                </c:pt>
                <c:pt idx="2">
                  <c:v>34053</c:v>
                </c:pt>
                <c:pt idx="3">
                  <c:v>39077</c:v>
                </c:pt>
                <c:pt idx="4">
                  <c:v>38759</c:v>
                </c:pt>
                <c:pt idx="5">
                  <c:v>38151</c:v>
                </c:pt>
                <c:pt idx="6">
                  <c:v>46479</c:v>
                </c:pt>
                <c:pt idx="7">
                  <c:v>60423</c:v>
                </c:pt>
                <c:pt idx="8">
                  <c:v>45100</c:v>
                </c:pt>
                <c:pt idx="9">
                  <c:v>47048</c:v>
                </c:pt>
                <c:pt idx="10">
                  <c:v>36228</c:v>
                </c:pt>
                <c:pt idx="11">
                  <c:v>39875</c:v>
                </c:pt>
                <c:pt idx="12">
                  <c:v>501096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ED-4148-B097-7A3ACAFFE7FE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5ED-4148-B097-7A3ACAFFE7F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5ED-4148-B097-7A3ACAFFE7F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41040</c:v>
                </c:pt>
                <c:pt idx="1">
                  <c:v>40584</c:v>
                </c:pt>
                <c:pt idx="2">
                  <c:v>33027</c:v>
                </c:pt>
                <c:pt idx="3">
                  <c:v>40882</c:v>
                </c:pt>
                <c:pt idx="4">
                  <c:v>41406</c:v>
                </c:pt>
                <c:pt idx="5">
                  <c:v>35459</c:v>
                </c:pt>
                <c:pt idx="6">
                  <c:v>44935</c:v>
                </c:pt>
                <c:pt idx="7">
                  <c:v>53292</c:v>
                </c:pt>
                <c:pt idx="8">
                  <c:v>42045</c:v>
                </c:pt>
                <c:pt idx="9">
                  <c:v>49338</c:v>
                </c:pt>
                <c:pt idx="10">
                  <c:v>38626</c:v>
                </c:pt>
                <c:pt idx="11">
                  <c:v>39037</c:v>
                </c:pt>
                <c:pt idx="12">
                  <c:v>499671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5ED-4148-B097-7A3ACAFFE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ED-4148-B097-7A3ACAFFE7F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ED-4148-B097-7A3ACAFFE7F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ED-4148-B097-7A3ACAFFE7F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ED-4148-B097-7A3ACAFFE7F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ED-4148-B097-7A3ACAFFE7F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ED-4148-B097-7A3ACAFFE7F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ED-4148-B097-7A3ACAFFE7F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ED-4148-B097-7A3ACAFFE7F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ED-4148-B097-7A3ACAFFE7F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5ED-4148-B097-7A3ACAFFE7F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5ED-4148-B097-7A3ACAFFE7F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5ED-4148-B097-7A3ACAFFE7F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5ED-4148-B097-7A3ACAFFE7FE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8.7325137770241534E-2</c:v>
                </c:pt>
                <c:pt idx="1">
                  <c:v>6.3549883382688188E-2</c:v>
                </c:pt>
                <c:pt idx="2">
                  <c:v>-3.0129504008457375E-2</c:v>
                </c:pt>
                <c:pt idx="3">
                  <c:v>4.619085395501199E-2</c:v>
                </c:pt>
                <c:pt idx="4">
                  <c:v>6.8293815629918209E-2</c:v>
                </c:pt>
                <c:pt idx="5">
                  <c:v>-7.0561715289245375E-2</c:v>
                </c:pt>
                <c:pt idx="6">
                  <c:v>-3.3219303341293971E-2</c:v>
                </c:pt>
                <c:pt idx="7">
                  <c:v>-0.11801797328831731</c:v>
                </c:pt>
                <c:pt idx="8">
                  <c:v>-6.7738359201773846E-2</c:v>
                </c:pt>
                <c:pt idx="9">
                  <c:v>4.8673694949838531E-2</c:v>
                </c:pt>
                <c:pt idx="10">
                  <c:v>6.6191895771226639E-2</c:v>
                </c:pt>
                <c:pt idx="11">
                  <c:v>-2.1015673981191196E-2</c:v>
                </c:pt>
                <c:pt idx="12">
                  <c:v>-2.8437664639111571E-3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5ED-4148-B097-7A3ACAFFE7FE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0.18808441652433205</c:v>
                </c:pt>
                <c:pt idx="1">
                  <c:v>0.13287181777579282</c:v>
                </c:pt>
                <c:pt idx="2">
                  <c:v>-3.3195749538947883E-2</c:v>
                </c:pt>
                <c:pt idx="3">
                  <c:v>7.0377546211446873E-2</c:v>
                </c:pt>
                <c:pt idx="4">
                  <c:v>9.8739551545707904E-2</c:v>
                </c:pt>
                <c:pt idx="5">
                  <c:v>-7.2749143589341259E-2</c:v>
                </c:pt>
                <c:pt idx="6">
                  <c:v>6.6124134003985979E-2</c:v>
                </c:pt>
                <c:pt idx="7">
                  <c:v>-5.8461864631366933E-2</c:v>
                </c:pt>
                <c:pt idx="8">
                  <c:v>0.14240299967394843</c:v>
                </c:pt>
                <c:pt idx="9">
                  <c:v>0.33360363282517036</c:v>
                </c:pt>
                <c:pt idx="10">
                  <c:v>0.374346201743462</c:v>
                </c:pt>
                <c:pt idx="11">
                  <c:v>0.21330888294896511</c:v>
                </c:pt>
                <c:pt idx="12">
                  <c:v>0.10674986045769885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5ED-4148-B097-7A3ACAFFE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99-4D01-924D-E2ACEAE78BE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36703</c:v>
                </c:pt>
                <c:pt idx="1">
                  <c:v>35703</c:v>
                </c:pt>
                <c:pt idx="2">
                  <c:v>41063</c:v>
                </c:pt>
                <c:pt idx="3">
                  <c:v>19975</c:v>
                </c:pt>
                <c:pt idx="4">
                  <c:v>5286</c:v>
                </c:pt>
                <c:pt idx="5">
                  <c:v>3174</c:v>
                </c:pt>
                <c:pt idx="6">
                  <c:v>5152</c:v>
                </c:pt>
                <c:pt idx="7">
                  <c:v>4214</c:v>
                </c:pt>
                <c:pt idx="8">
                  <c:v>5452</c:v>
                </c:pt>
                <c:pt idx="9">
                  <c:v>13615</c:v>
                </c:pt>
                <c:pt idx="10">
                  <c:v>24911</c:v>
                </c:pt>
                <c:pt idx="11">
                  <c:v>32438</c:v>
                </c:pt>
                <c:pt idx="12">
                  <c:v>227686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99-4D01-924D-E2ACEAE78BE6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99-4D01-924D-E2ACEAE78BE6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27584</c:v>
                </c:pt>
                <c:pt idx="1">
                  <c:v>28945</c:v>
                </c:pt>
                <c:pt idx="2">
                  <c:v>27402</c:v>
                </c:pt>
                <c:pt idx="3">
                  <c:v>14540</c:v>
                </c:pt>
                <c:pt idx="4">
                  <c:v>3257</c:v>
                </c:pt>
                <c:pt idx="5">
                  <c:v>2257</c:v>
                </c:pt>
                <c:pt idx="6">
                  <c:v>7344</c:v>
                </c:pt>
                <c:pt idx="7">
                  <c:v>6474</c:v>
                </c:pt>
                <c:pt idx="8">
                  <c:v>4878</c:v>
                </c:pt>
                <c:pt idx="9">
                  <c:v>14250</c:v>
                </c:pt>
                <c:pt idx="10">
                  <c:v>25858</c:v>
                </c:pt>
                <c:pt idx="11">
                  <c:v>22903</c:v>
                </c:pt>
                <c:pt idx="12">
                  <c:v>185692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899-4D01-924D-E2ACEAE78BE6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899-4D01-924D-E2ACEAE78BE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28081</c:v>
                </c:pt>
                <c:pt idx="1">
                  <c:v>34359</c:v>
                </c:pt>
                <c:pt idx="2">
                  <c:v>32644</c:v>
                </c:pt>
                <c:pt idx="3">
                  <c:v>16479</c:v>
                </c:pt>
                <c:pt idx="4">
                  <c:v>3226</c:v>
                </c:pt>
                <c:pt idx="5">
                  <c:v>4389</c:v>
                </c:pt>
                <c:pt idx="6">
                  <c:v>3899</c:v>
                </c:pt>
                <c:pt idx="7">
                  <c:v>3011</c:v>
                </c:pt>
                <c:pt idx="8">
                  <c:v>3511</c:v>
                </c:pt>
                <c:pt idx="9">
                  <c:v>13071</c:v>
                </c:pt>
                <c:pt idx="10">
                  <c:v>23720</c:v>
                </c:pt>
                <c:pt idx="11">
                  <c:v>21949</c:v>
                </c:pt>
                <c:pt idx="12">
                  <c:v>188339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99-4D01-924D-E2ACEAE78BE6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899-4D01-924D-E2ACEAE78BE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899-4D01-924D-E2ACEAE78BE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29190</c:v>
                </c:pt>
                <c:pt idx="1">
                  <c:v>31973</c:v>
                </c:pt>
                <c:pt idx="2">
                  <c:v>30472</c:v>
                </c:pt>
                <c:pt idx="3">
                  <c:v>12896</c:v>
                </c:pt>
                <c:pt idx="4">
                  <c:v>4569</c:v>
                </c:pt>
                <c:pt idx="5">
                  <c:v>3883</c:v>
                </c:pt>
                <c:pt idx="6">
                  <c:v>4602</c:v>
                </c:pt>
                <c:pt idx="7">
                  <c:v>3794</c:v>
                </c:pt>
                <c:pt idx="8">
                  <c:v>4211</c:v>
                </c:pt>
                <c:pt idx="9">
                  <c:v>11574</c:v>
                </c:pt>
                <c:pt idx="10">
                  <c:v>24371</c:v>
                </c:pt>
                <c:pt idx="11">
                  <c:v>25573</c:v>
                </c:pt>
                <c:pt idx="12">
                  <c:v>187108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899-4D01-924D-E2ACEAE78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99-4D01-924D-E2ACEAE78BE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99-4D01-924D-E2ACEAE78BE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99-4D01-924D-E2ACEAE78BE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99-4D01-924D-E2ACEAE78BE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99-4D01-924D-E2ACEAE78BE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99-4D01-924D-E2ACEAE78BE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99-4D01-924D-E2ACEAE78BE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99-4D01-924D-E2ACEAE78BE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99-4D01-924D-E2ACEAE78BE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99-4D01-924D-E2ACEAE78BE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99-4D01-924D-E2ACEAE78BE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99-4D01-924D-E2ACEAE78BE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99-4D01-924D-E2ACEAE78BE6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3.949289555215274E-2</c:v>
                </c:pt>
                <c:pt idx="1">
                  <c:v>-6.9443231758782309E-2</c:v>
                </c:pt>
                <c:pt idx="2">
                  <c:v>-6.6535963729935088E-2</c:v>
                </c:pt>
                <c:pt idx="3">
                  <c:v>-0.21742824200497601</c:v>
                </c:pt>
                <c:pt idx="4">
                  <c:v>0.4163050216986981</c:v>
                </c:pt>
                <c:pt idx="5">
                  <c:v>-0.11528822055137844</c:v>
                </c:pt>
                <c:pt idx="6">
                  <c:v>0.1803026417030007</c:v>
                </c:pt>
                <c:pt idx="7">
                  <c:v>0.26004649618067077</c:v>
                </c:pt>
                <c:pt idx="8">
                  <c:v>0.19937339789233843</c:v>
                </c:pt>
                <c:pt idx="9">
                  <c:v>-0.11452834519164568</c:v>
                </c:pt>
                <c:pt idx="10">
                  <c:v>2.7445193929173772E-2</c:v>
                </c:pt>
                <c:pt idx="11">
                  <c:v>0.16511002779169903</c:v>
                </c:pt>
                <c:pt idx="12">
                  <c:v>-6.5360865248301758E-3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899-4D01-924D-E2ACEAE78BE6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-0.20469716371958691</c:v>
                </c:pt>
                <c:pt idx="1">
                  <c:v>-0.10447301347225724</c:v>
                </c:pt>
                <c:pt idx="2">
                  <c:v>-0.25792075591164798</c:v>
                </c:pt>
                <c:pt idx="3">
                  <c:v>-0.35439299123904877</c:v>
                </c:pt>
                <c:pt idx="4">
                  <c:v>-0.13564131668558455</c:v>
                </c:pt>
                <c:pt idx="5">
                  <c:v>0.2233774417139256</c:v>
                </c:pt>
                <c:pt idx="6">
                  <c:v>-0.10675465838509313</c:v>
                </c:pt>
                <c:pt idx="7">
                  <c:v>-9.9667774086378724E-2</c:v>
                </c:pt>
                <c:pt idx="8">
                  <c:v>-0.22762289068231845</c:v>
                </c:pt>
                <c:pt idx="9">
                  <c:v>-0.14990818949687845</c:v>
                </c:pt>
                <c:pt idx="10">
                  <c:v>-2.1677170727790962E-2</c:v>
                </c:pt>
                <c:pt idx="11">
                  <c:v>-0.21163450274369566</c:v>
                </c:pt>
                <c:pt idx="12">
                  <c:v>-0.17821912634066217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899-4D01-924D-E2ACEAE78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A0-4180-A02A-4772CA0D53D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1018</c:v>
                </c:pt>
                <c:pt idx="1">
                  <c:v>1826</c:v>
                </c:pt>
                <c:pt idx="2">
                  <c:v>2396</c:v>
                </c:pt>
                <c:pt idx="3">
                  <c:v>4625</c:v>
                </c:pt>
                <c:pt idx="4">
                  <c:v>4678</c:v>
                </c:pt>
                <c:pt idx="5">
                  <c:v>6816</c:v>
                </c:pt>
                <c:pt idx="6">
                  <c:v>6877</c:v>
                </c:pt>
                <c:pt idx="7">
                  <c:v>9621</c:v>
                </c:pt>
                <c:pt idx="8">
                  <c:v>3028</c:v>
                </c:pt>
                <c:pt idx="9">
                  <c:v>4643</c:v>
                </c:pt>
                <c:pt idx="10">
                  <c:v>2826</c:v>
                </c:pt>
                <c:pt idx="11">
                  <c:v>2974</c:v>
                </c:pt>
                <c:pt idx="12">
                  <c:v>51328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A0-4180-A02A-4772CA0D53DA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A0-4180-A02A-4772CA0D53DA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1546</c:v>
                </c:pt>
                <c:pt idx="1">
                  <c:v>2491</c:v>
                </c:pt>
                <c:pt idx="2">
                  <c:v>2421</c:v>
                </c:pt>
                <c:pt idx="3">
                  <c:v>5124</c:v>
                </c:pt>
                <c:pt idx="4">
                  <c:v>4779</c:v>
                </c:pt>
                <c:pt idx="5">
                  <c:v>4614</c:v>
                </c:pt>
                <c:pt idx="6">
                  <c:v>8149</c:v>
                </c:pt>
                <c:pt idx="7">
                  <c:v>8353</c:v>
                </c:pt>
                <c:pt idx="8">
                  <c:v>3964</c:v>
                </c:pt>
                <c:pt idx="9">
                  <c:v>3029</c:v>
                </c:pt>
                <c:pt idx="10">
                  <c:v>1650</c:v>
                </c:pt>
                <c:pt idx="11">
                  <c:v>1974</c:v>
                </c:pt>
                <c:pt idx="12">
                  <c:v>48094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A0-4180-A02A-4772CA0D53DA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A0-4180-A02A-4772CA0D53D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1425</c:v>
                </c:pt>
                <c:pt idx="1">
                  <c:v>1394</c:v>
                </c:pt>
                <c:pt idx="2">
                  <c:v>2041</c:v>
                </c:pt>
                <c:pt idx="3">
                  <c:v>5699</c:v>
                </c:pt>
                <c:pt idx="4">
                  <c:v>3887</c:v>
                </c:pt>
                <c:pt idx="5">
                  <c:v>5607</c:v>
                </c:pt>
                <c:pt idx="6">
                  <c:v>6870</c:v>
                </c:pt>
                <c:pt idx="7">
                  <c:v>10458</c:v>
                </c:pt>
                <c:pt idx="8">
                  <c:v>4631</c:v>
                </c:pt>
                <c:pt idx="9">
                  <c:v>4345</c:v>
                </c:pt>
                <c:pt idx="10">
                  <c:v>2742</c:v>
                </c:pt>
                <c:pt idx="11">
                  <c:v>2803</c:v>
                </c:pt>
                <c:pt idx="12">
                  <c:v>51902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A0-4180-A02A-4772CA0D53DA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0A0-4180-A02A-4772CA0D53D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0A0-4180-A02A-4772CA0D53D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1184</c:v>
                </c:pt>
                <c:pt idx="1">
                  <c:v>1755</c:v>
                </c:pt>
                <c:pt idx="2">
                  <c:v>3915</c:v>
                </c:pt>
                <c:pt idx="3">
                  <c:v>3939</c:v>
                </c:pt>
                <c:pt idx="4">
                  <c:v>4139</c:v>
                </c:pt>
                <c:pt idx="5">
                  <c:v>5107</c:v>
                </c:pt>
                <c:pt idx="6">
                  <c:v>6983</c:v>
                </c:pt>
                <c:pt idx="7">
                  <c:v>9751</c:v>
                </c:pt>
                <c:pt idx="8">
                  <c:v>4675</c:v>
                </c:pt>
                <c:pt idx="9">
                  <c:v>4003</c:v>
                </c:pt>
                <c:pt idx="10">
                  <c:v>2054</c:v>
                </c:pt>
                <c:pt idx="11">
                  <c:v>2740</c:v>
                </c:pt>
                <c:pt idx="12">
                  <c:v>50245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A0-4180-A02A-4772CA0D5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A0-4180-A02A-4772CA0D53D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A0-4180-A02A-4772CA0D53D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A0-4180-A02A-4772CA0D53D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A0-4180-A02A-4772CA0D53D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A0-4180-A02A-4772CA0D53D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A0-4180-A02A-4772CA0D53D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A0-4180-A02A-4772CA0D53D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A0-4180-A02A-4772CA0D53D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A0-4180-A02A-4772CA0D53D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A0-4180-A02A-4772CA0D53D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A0-4180-A02A-4772CA0D53D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A0-4180-A02A-4772CA0D53D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A0-4180-A02A-4772CA0D53DA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-0.1691228070175439</c:v>
                </c:pt>
                <c:pt idx="1">
                  <c:v>0.25896700143472029</c:v>
                </c:pt>
                <c:pt idx="2">
                  <c:v>0.9181773640372366</c:v>
                </c:pt>
                <c:pt idx="3">
                  <c:v>-0.3088261098438323</c:v>
                </c:pt>
                <c:pt idx="4">
                  <c:v>6.4831489580653434E-2</c:v>
                </c:pt>
                <c:pt idx="5">
                  <c:v>-8.9174246477617292E-2</c:v>
                </c:pt>
                <c:pt idx="6">
                  <c:v>1.644832605531299E-2</c:v>
                </c:pt>
                <c:pt idx="7">
                  <c:v>-6.7603748326639845E-2</c:v>
                </c:pt>
                <c:pt idx="8">
                  <c:v>9.5011876484560887E-3</c:v>
                </c:pt>
                <c:pt idx="9">
                  <c:v>-7.8711162255466038E-2</c:v>
                </c:pt>
                <c:pt idx="10">
                  <c:v>-0.25091174325309995</c:v>
                </c:pt>
                <c:pt idx="11">
                  <c:v>-2.2475918658580119E-2</c:v>
                </c:pt>
                <c:pt idx="12">
                  <c:v>-3.1925552001849655E-2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0A0-4180-A02A-4772CA0D53DA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0.16306483300589392</c:v>
                </c:pt>
                <c:pt idx="1">
                  <c:v>-3.8882803943044886E-2</c:v>
                </c:pt>
                <c:pt idx="2">
                  <c:v>0.63397328881469117</c:v>
                </c:pt>
                <c:pt idx="3">
                  <c:v>-0.1483243243243243</c:v>
                </c:pt>
                <c:pt idx="4">
                  <c:v>-0.11522017956391617</c:v>
                </c:pt>
                <c:pt idx="5">
                  <c:v>-0.25073356807511737</c:v>
                </c:pt>
                <c:pt idx="6">
                  <c:v>1.5413697833357665E-2</c:v>
                </c:pt>
                <c:pt idx="7">
                  <c:v>1.3512108928385835E-2</c:v>
                </c:pt>
                <c:pt idx="8">
                  <c:v>0.54392338177014521</c:v>
                </c:pt>
                <c:pt idx="9">
                  <c:v>-0.13784191255653677</c:v>
                </c:pt>
                <c:pt idx="10">
                  <c:v>-0.27317763623496105</c:v>
                </c:pt>
                <c:pt idx="11">
                  <c:v>-7.8681909885675805E-2</c:v>
                </c:pt>
                <c:pt idx="12">
                  <c:v>-2.1099594763092311E-2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0A0-4180-A02A-4772CA0D53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86-4807-93F4-68B6DF76BCB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61938</c:v>
                </c:pt>
                <c:pt idx="1">
                  <c:v>53954</c:v>
                </c:pt>
                <c:pt idx="2">
                  <c:v>65265</c:v>
                </c:pt>
                <c:pt idx="3">
                  <c:v>27968</c:v>
                </c:pt>
                <c:pt idx="4">
                  <c:v>3416</c:v>
                </c:pt>
                <c:pt idx="5">
                  <c:v>3124</c:v>
                </c:pt>
                <c:pt idx="6">
                  <c:v>4427</c:v>
                </c:pt>
                <c:pt idx="7">
                  <c:v>2562</c:v>
                </c:pt>
                <c:pt idx="8">
                  <c:v>3446</c:v>
                </c:pt>
                <c:pt idx="9">
                  <c:v>24352</c:v>
                </c:pt>
                <c:pt idx="10">
                  <c:v>56528</c:v>
                </c:pt>
                <c:pt idx="11">
                  <c:v>59689</c:v>
                </c:pt>
                <c:pt idx="12">
                  <c:v>366669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86-4807-93F4-68B6DF76BCBB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86-4807-93F4-68B6DF76BCBB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32167</c:v>
                </c:pt>
                <c:pt idx="1">
                  <c:v>21001</c:v>
                </c:pt>
                <c:pt idx="2">
                  <c:v>28576</c:v>
                </c:pt>
                <c:pt idx="3">
                  <c:v>14762</c:v>
                </c:pt>
                <c:pt idx="4">
                  <c:v>724</c:v>
                </c:pt>
                <c:pt idx="5">
                  <c:v>1267</c:v>
                </c:pt>
                <c:pt idx="6">
                  <c:v>1278</c:v>
                </c:pt>
                <c:pt idx="7">
                  <c:v>989</c:v>
                </c:pt>
                <c:pt idx="8">
                  <c:v>881</c:v>
                </c:pt>
                <c:pt idx="9">
                  <c:v>12144</c:v>
                </c:pt>
                <c:pt idx="10">
                  <c:v>39258</c:v>
                </c:pt>
                <c:pt idx="11">
                  <c:v>35181</c:v>
                </c:pt>
                <c:pt idx="12">
                  <c:v>188228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86-4807-93F4-68B6DF76BCBB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86-4807-93F4-68B6DF76BCB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36246</c:v>
                </c:pt>
                <c:pt idx="1">
                  <c:v>33395</c:v>
                </c:pt>
                <c:pt idx="2">
                  <c:v>32444</c:v>
                </c:pt>
                <c:pt idx="3">
                  <c:v>16826</c:v>
                </c:pt>
                <c:pt idx="4">
                  <c:v>2087</c:v>
                </c:pt>
                <c:pt idx="5">
                  <c:v>2269</c:v>
                </c:pt>
                <c:pt idx="6">
                  <c:v>2935</c:v>
                </c:pt>
                <c:pt idx="7">
                  <c:v>2710</c:v>
                </c:pt>
                <c:pt idx="8">
                  <c:v>2697</c:v>
                </c:pt>
                <c:pt idx="9">
                  <c:v>13940</c:v>
                </c:pt>
                <c:pt idx="10">
                  <c:v>40654</c:v>
                </c:pt>
                <c:pt idx="11">
                  <c:v>38319</c:v>
                </c:pt>
                <c:pt idx="12">
                  <c:v>224522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86-4807-93F4-68B6DF76BCBB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A86-4807-93F4-68B6DF76BCB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A86-4807-93F4-68B6DF76BCB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42817</c:v>
                </c:pt>
                <c:pt idx="1">
                  <c:v>37402</c:v>
                </c:pt>
                <c:pt idx="2">
                  <c:v>37795</c:v>
                </c:pt>
                <c:pt idx="3">
                  <c:v>16401</c:v>
                </c:pt>
                <c:pt idx="4">
                  <c:v>973</c:v>
                </c:pt>
                <c:pt idx="5">
                  <c:v>1043</c:v>
                </c:pt>
                <c:pt idx="6">
                  <c:v>781</c:v>
                </c:pt>
                <c:pt idx="7">
                  <c:v>381</c:v>
                </c:pt>
                <c:pt idx="8">
                  <c:v>805</c:v>
                </c:pt>
                <c:pt idx="9">
                  <c:v>12474</c:v>
                </c:pt>
                <c:pt idx="10">
                  <c:v>32066</c:v>
                </c:pt>
                <c:pt idx="11">
                  <c:v>34431</c:v>
                </c:pt>
                <c:pt idx="12">
                  <c:v>217369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A86-4807-93F4-68B6DF76B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86-4807-93F4-68B6DF76BCB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86-4807-93F4-68B6DF76BCB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86-4807-93F4-68B6DF76BCB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86-4807-93F4-68B6DF76BCB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86-4807-93F4-68B6DF76BCB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86-4807-93F4-68B6DF76BCB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86-4807-93F4-68B6DF76BCB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86-4807-93F4-68B6DF76BCB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86-4807-93F4-68B6DF76BCB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86-4807-93F4-68B6DF76BCB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86-4807-93F4-68B6DF76BCB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86-4807-93F4-68B6DF76BCB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86-4807-93F4-68B6DF76BCBB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0.1812889698173592</c:v>
                </c:pt>
                <c:pt idx="1">
                  <c:v>0.11998802215900595</c:v>
                </c:pt>
                <c:pt idx="2">
                  <c:v>0.16493034151152752</c:v>
                </c:pt>
                <c:pt idx="3">
                  <c:v>-2.5258528467847374E-2</c:v>
                </c:pt>
                <c:pt idx="4">
                  <c:v>-0.53378054623862004</c:v>
                </c:pt>
                <c:pt idx="5">
                  <c:v>-0.54032613486117231</c:v>
                </c:pt>
                <c:pt idx="6">
                  <c:v>-0.73390119250425889</c:v>
                </c:pt>
                <c:pt idx="7">
                  <c:v>-0.85940959409594098</c:v>
                </c:pt>
                <c:pt idx="8">
                  <c:v>-0.7015202076381164</c:v>
                </c:pt>
                <c:pt idx="9">
                  <c:v>-0.10516499282639891</c:v>
                </c:pt>
                <c:pt idx="10">
                  <c:v>-0.21124612584247549</c:v>
                </c:pt>
                <c:pt idx="11">
                  <c:v>-0.10146402567916701</c:v>
                </c:pt>
                <c:pt idx="12">
                  <c:v>-3.1858793347645187E-2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A86-4807-93F4-68B6DF76BCBB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-0.30871193774419581</c:v>
                </c:pt>
                <c:pt idx="1">
                  <c:v>-0.30677984950142712</c:v>
                </c:pt>
                <c:pt idx="2">
                  <c:v>-0.42089941009729559</c:v>
                </c:pt>
                <c:pt idx="3">
                  <c:v>-0.4135798054919908</c:v>
                </c:pt>
                <c:pt idx="4">
                  <c:v>-0.7151639344262295</c:v>
                </c:pt>
                <c:pt idx="5">
                  <c:v>-0.66613316261203592</c:v>
                </c:pt>
                <c:pt idx="6">
                  <c:v>-0.82358256155409981</c:v>
                </c:pt>
                <c:pt idx="7">
                  <c:v>-0.85128805620608894</c:v>
                </c:pt>
                <c:pt idx="8">
                  <c:v>-0.76639582124201977</c:v>
                </c:pt>
                <c:pt idx="9">
                  <c:v>-0.48776281208935612</c:v>
                </c:pt>
                <c:pt idx="10">
                  <c:v>-0.43274129634871217</c:v>
                </c:pt>
                <c:pt idx="11">
                  <c:v>-0.42316004623967562</c:v>
                </c:pt>
                <c:pt idx="12">
                  <c:v>-0.40717922704128251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A86-4807-93F4-68B6DF76B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92-4945-BE86-60161EC2EC3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875568</c:v>
                </c:pt>
                <c:pt idx="1">
                  <c:v>803828</c:v>
                </c:pt>
                <c:pt idx="2">
                  <c:v>863214</c:v>
                </c:pt>
                <c:pt idx="3">
                  <c:v>768872</c:v>
                </c:pt>
                <c:pt idx="4">
                  <c:v>745816</c:v>
                </c:pt>
                <c:pt idx="5">
                  <c:v>826901</c:v>
                </c:pt>
                <c:pt idx="6">
                  <c:v>925657</c:v>
                </c:pt>
                <c:pt idx="7">
                  <c:v>967054</c:v>
                </c:pt>
                <c:pt idx="8">
                  <c:v>796998</c:v>
                </c:pt>
                <c:pt idx="9">
                  <c:v>827986</c:v>
                </c:pt>
                <c:pt idx="10">
                  <c:v>828275</c:v>
                </c:pt>
                <c:pt idx="11">
                  <c:v>863408</c:v>
                </c:pt>
                <c:pt idx="12">
                  <c:v>10093577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92-4945-BE86-60161EC2EC35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92-4945-BE86-60161EC2EC35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576461</c:v>
                </c:pt>
                <c:pt idx="1">
                  <c:v>608977</c:v>
                </c:pt>
                <c:pt idx="2">
                  <c:v>747881</c:v>
                </c:pt>
                <c:pt idx="3">
                  <c:v>725227</c:v>
                </c:pt>
                <c:pt idx="4">
                  <c:v>653261</c:v>
                </c:pt>
                <c:pt idx="5">
                  <c:v>672943</c:v>
                </c:pt>
                <c:pt idx="6">
                  <c:v>858220</c:v>
                </c:pt>
                <c:pt idx="7">
                  <c:v>895466</c:v>
                </c:pt>
                <c:pt idx="8">
                  <c:v>748642</c:v>
                </c:pt>
                <c:pt idx="9">
                  <c:v>801936</c:v>
                </c:pt>
                <c:pt idx="10">
                  <c:v>785918</c:v>
                </c:pt>
                <c:pt idx="11">
                  <c:v>790311</c:v>
                </c:pt>
                <c:pt idx="12">
                  <c:v>8865243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92-4945-BE86-60161EC2EC35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92-4945-BE86-60161EC2EC3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810733</c:v>
                </c:pt>
                <c:pt idx="1">
                  <c:v>773844</c:v>
                </c:pt>
                <c:pt idx="2">
                  <c:v>818402</c:v>
                </c:pt>
                <c:pt idx="3">
                  <c:v>745949</c:v>
                </c:pt>
                <c:pt idx="4">
                  <c:v>671021</c:v>
                </c:pt>
                <c:pt idx="5">
                  <c:v>758024</c:v>
                </c:pt>
                <c:pt idx="6">
                  <c:v>871300</c:v>
                </c:pt>
                <c:pt idx="7">
                  <c:v>947197</c:v>
                </c:pt>
                <c:pt idx="8">
                  <c:v>799868</c:v>
                </c:pt>
                <c:pt idx="9">
                  <c:v>863416</c:v>
                </c:pt>
                <c:pt idx="10">
                  <c:v>847777</c:v>
                </c:pt>
                <c:pt idx="11">
                  <c:v>831777</c:v>
                </c:pt>
                <c:pt idx="12">
                  <c:v>9739308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92-4945-BE86-60161EC2EC35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192-4945-BE86-60161EC2EC3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192-4945-BE86-60161EC2EC35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836960</c:v>
                </c:pt>
                <c:pt idx="1">
                  <c:v>824761</c:v>
                </c:pt>
                <c:pt idx="2">
                  <c:v>866668</c:v>
                </c:pt>
                <c:pt idx="3">
                  <c:v>789795</c:v>
                </c:pt>
                <c:pt idx="4">
                  <c:v>746827</c:v>
                </c:pt>
                <c:pt idx="5">
                  <c:v>787690</c:v>
                </c:pt>
                <c:pt idx="6">
                  <c:v>895588</c:v>
                </c:pt>
                <c:pt idx="7">
                  <c:v>936279</c:v>
                </c:pt>
                <c:pt idx="8">
                  <c:v>807680</c:v>
                </c:pt>
                <c:pt idx="9">
                  <c:v>870321</c:v>
                </c:pt>
                <c:pt idx="10">
                  <c:v>817457</c:v>
                </c:pt>
                <c:pt idx="11">
                  <c:v>834955</c:v>
                </c:pt>
                <c:pt idx="12">
                  <c:v>10014981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192-4945-BE86-60161EC2E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92-4945-BE86-60161EC2EC3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92-4945-BE86-60161EC2EC3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92-4945-BE86-60161EC2EC3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92-4945-BE86-60161EC2EC3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92-4945-BE86-60161EC2EC3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92-4945-BE86-60161EC2EC3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92-4945-BE86-60161EC2EC3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92-4945-BE86-60161EC2EC3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92-4945-BE86-60161EC2EC3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92-4945-BE86-60161EC2EC3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92-4945-BE86-60161EC2EC3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92-4945-BE86-60161EC2EC3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92-4945-BE86-60161EC2EC35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3.2349737829840297E-2</c:v>
                </c:pt>
                <c:pt idx="1">
                  <c:v>6.5797499237572499E-2</c:v>
                </c:pt>
                <c:pt idx="2">
                  <c:v>5.8975906705995396E-2</c:v>
                </c:pt>
                <c:pt idx="3">
                  <c:v>5.8778817318610344E-2</c:v>
                </c:pt>
                <c:pt idx="4">
                  <c:v>0.11297112907047624</c:v>
                </c:pt>
                <c:pt idx="5">
                  <c:v>3.9135964032801063E-2</c:v>
                </c:pt>
                <c:pt idx="6">
                  <c:v>2.7875588201538015E-2</c:v>
                </c:pt>
                <c:pt idx="7">
                  <c:v>-1.1526641237250557E-2</c:v>
                </c:pt>
                <c:pt idx="8">
                  <c:v>9.7666114908960822E-3</c:v>
                </c:pt>
                <c:pt idx="9">
                  <c:v>7.997303733078942E-3</c:v>
                </c:pt>
                <c:pt idx="10">
                  <c:v>-3.5764121933008375E-2</c:v>
                </c:pt>
                <c:pt idx="11">
                  <c:v>3.8207356058175268E-3</c:v>
                </c:pt>
                <c:pt idx="12">
                  <c:v>2.8305193757092395E-2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192-4945-BE86-60161EC2EC35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-4.4094804743891935E-2</c:v>
                </c:pt>
                <c:pt idx="1">
                  <c:v>2.6041640749016048E-2</c:v>
                </c:pt>
                <c:pt idx="2">
                  <c:v>4.0013252797104215E-3</c:v>
                </c:pt>
                <c:pt idx="3">
                  <c:v>2.7212591952886722E-2</c:v>
                </c:pt>
                <c:pt idx="4">
                  <c:v>1.3555622298260239E-3</c:v>
                </c:pt>
                <c:pt idx="5">
                  <c:v>-4.7419219471254714E-2</c:v>
                </c:pt>
                <c:pt idx="6">
                  <c:v>-3.2483954639785595E-2</c:v>
                </c:pt>
                <c:pt idx="7">
                  <c:v>-3.1823455567114189E-2</c:v>
                </c:pt>
                <c:pt idx="8">
                  <c:v>1.3402793984426564E-2</c:v>
                </c:pt>
                <c:pt idx="9">
                  <c:v>5.1130091571596648E-2</c:v>
                </c:pt>
                <c:pt idx="10">
                  <c:v>-1.3060879538800529E-2</c:v>
                </c:pt>
                <c:pt idx="11">
                  <c:v>-3.2954292756147696E-2</c:v>
                </c:pt>
                <c:pt idx="12">
                  <c:v>-7.7867340785134909E-3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192-4945-BE86-60161EC2EC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93-4BA5-9AD8-454055AB708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455150</c:v>
                </c:pt>
                <c:pt idx="1">
                  <c:v>414221</c:v>
                </c:pt>
                <c:pt idx="2">
                  <c:v>447071</c:v>
                </c:pt>
                <c:pt idx="3">
                  <c:v>419899</c:v>
                </c:pt>
                <c:pt idx="4">
                  <c:v>407540</c:v>
                </c:pt>
                <c:pt idx="5">
                  <c:v>455997</c:v>
                </c:pt>
                <c:pt idx="6">
                  <c:v>502865</c:v>
                </c:pt>
                <c:pt idx="7">
                  <c:v>487856</c:v>
                </c:pt>
                <c:pt idx="8">
                  <c:v>448598</c:v>
                </c:pt>
                <c:pt idx="9">
                  <c:v>477219</c:v>
                </c:pt>
                <c:pt idx="10">
                  <c:v>469816</c:v>
                </c:pt>
                <c:pt idx="11">
                  <c:v>485402</c:v>
                </c:pt>
                <c:pt idx="12">
                  <c:v>5471634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93-4BA5-9AD8-454055AB708C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93-4BA5-9AD8-454055AB708C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303205</c:v>
                </c:pt>
                <c:pt idx="1">
                  <c:v>330152</c:v>
                </c:pt>
                <c:pt idx="2">
                  <c:v>426904</c:v>
                </c:pt>
                <c:pt idx="3">
                  <c:v>425285</c:v>
                </c:pt>
                <c:pt idx="4">
                  <c:v>388948</c:v>
                </c:pt>
                <c:pt idx="5">
                  <c:v>408804</c:v>
                </c:pt>
                <c:pt idx="6">
                  <c:v>491736</c:v>
                </c:pt>
                <c:pt idx="7">
                  <c:v>530698</c:v>
                </c:pt>
                <c:pt idx="8">
                  <c:v>466212</c:v>
                </c:pt>
                <c:pt idx="9">
                  <c:v>492206</c:v>
                </c:pt>
                <c:pt idx="10">
                  <c:v>471403</c:v>
                </c:pt>
                <c:pt idx="11">
                  <c:v>481522</c:v>
                </c:pt>
                <c:pt idx="12">
                  <c:v>5217075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93-4BA5-9AD8-454055AB708C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93-4BA5-9AD8-454055AB708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488351</c:v>
                </c:pt>
                <c:pt idx="1">
                  <c:v>443471</c:v>
                </c:pt>
                <c:pt idx="2">
                  <c:v>469427</c:v>
                </c:pt>
                <c:pt idx="3">
                  <c:v>444527</c:v>
                </c:pt>
                <c:pt idx="4">
                  <c:v>422412</c:v>
                </c:pt>
                <c:pt idx="5">
                  <c:v>454213</c:v>
                </c:pt>
                <c:pt idx="6">
                  <c:v>510638</c:v>
                </c:pt>
                <c:pt idx="7">
                  <c:v>569851</c:v>
                </c:pt>
                <c:pt idx="8">
                  <c:v>491257</c:v>
                </c:pt>
                <c:pt idx="9">
                  <c:v>505474</c:v>
                </c:pt>
                <c:pt idx="10">
                  <c:v>495470</c:v>
                </c:pt>
                <c:pt idx="11">
                  <c:v>480103</c:v>
                </c:pt>
                <c:pt idx="12">
                  <c:v>5775194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93-4BA5-9AD8-454055AB708C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893-4BA5-9AD8-454055AB708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893-4BA5-9AD8-454055AB708C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464379</c:v>
                </c:pt>
                <c:pt idx="1">
                  <c:v>463066</c:v>
                </c:pt>
                <c:pt idx="2">
                  <c:v>495607</c:v>
                </c:pt>
                <c:pt idx="3">
                  <c:v>447408</c:v>
                </c:pt>
                <c:pt idx="4">
                  <c:v>435777</c:v>
                </c:pt>
                <c:pt idx="5">
                  <c:v>465333</c:v>
                </c:pt>
                <c:pt idx="6">
                  <c:v>531003</c:v>
                </c:pt>
                <c:pt idx="7">
                  <c:v>553021</c:v>
                </c:pt>
                <c:pt idx="8">
                  <c:v>500247</c:v>
                </c:pt>
                <c:pt idx="9">
                  <c:v>527606</c:v>
                </c:pt>
                <c:pt idx="10">
                  <c:v>484662</c:v>
                </c:pt>
                <c:pt idx="11">
                  <c:v>488662</c:v>
                </c:pt>
                <c:pt idx="12">
                  <c:v>5856771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893-4BA5-9AD8-454055AB7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93-4BA5-9AD8-454055AB708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93-4BA5-9AD8-454055AB708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93-4BA5-9AD8-454055AB708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93-4BA5-9AD8-454055AB708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93-4BA5-9AD8-454055AB708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93-4BA5-9AD8-454055AB708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93-4BA5-9AD8-454055AB708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93-4BA5-9AD8-454055AB708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893-4BA5-9AD8-454055AB708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893-4BA5-9AD8-454055AB708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893-4BA5-9AD8-454055AB708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893-4BA5-9AD8-454055AB708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893-4BA5-9AD8-454055AB708C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-4.9087643928240166E-2</c:v>
                </c:pt>
                <c:pt idx="1">
                  <c:v>4.4185527351281229E-2</c:v>
                </c:pt>
                <c:pt idx="2">
                  <c:v>5.5770119741727742E-2</c:v>
                </c:pt>
                <c:pt idx="3">
                  <c:v>6.4810461456783486E-3</c:v>
                </c:pt>
                <c:pt idx="4">
                  <c:v>3.1639726144143676E-2</c:v>
                </c:pt>
                <c:pt idx="5">
                  <c:v>2.4481906066096792E-2</c:v>
                </c:pt>
                <c:pt idx="6">
                  <c:v>3.9881481597531021E-2</c:v>
                </c:pt>
                <c:pt idx="7">
                  <c:v>-2.9534036090135829E-2</c:v>
                </c:pt>
                <c:pt idx="8">
                  <c:v>1.829999368965729E-2</c:v>
                </c:pt>
                <c:pt idx="9">
                  <c:v>4.3784645698888625E-2</c:v>
                </c:pt>
                <c:pt idx="10">
                  <c:v>-2.1813631501402697E-2</c:v>
                </c:pt>
                <c:pt idx="11">
                  <c:v>1.7827424531819291E-2</c:v>
                </c:pt>
                <c:pt idx="12">
                  <c:v>1.4125412929851366E-2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893-4BA5-9AD8-454055AB708C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2.027683181368789E-2</c:v>
                </c:pt>
                <c:pt idx="1">
                  <c:v>0.11792014407767826</c:v>
                </c:pt>
                <c:pt idx="2">
                  <c:v>0.10856441146931917</c:v>
                </c:pt>
                <c:pt idx="3">
                  <c:v>6.5513373454092472E-2</c:v>
                </c:pt>
                <c:pt idx="4">
                  <c:v>6.9286450409775657E-2</c:v>
                </c:pt>
                <c:pt idx="5">
                  <c:v>2.0473818906703301E-2</c:v>
                </c:pt>
                <c:pt idx="6">
                  <c:v>5.5955375697254839E-2</c:v>
                </c:pt>
                <c:pt idx="7">
                  <c:v>0.13357425141845125</c:v>
                </c:pt>
                <c:pt idx="8">
                  <c:v>0.11513426274749339</c:v>
                </c:pt>
                <c:pt idx="9">
                  <c:v>0.10558464771939091</c:v>
                </c:pt>
                <c:pt idx="10">
                  <c:v>3.1599604951725757E-2</c:v>
                </c:pt>
                <c:pt idx="11">
                  <c:v>6.7160827520282851E-3</c:v>
                </c:pt>
                <c:pt idx="12">
                  <c:v>7.0387931648937085E-2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893-4BA5-9AD8-454055AB7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5E-443A-ADAE-FF5A09F54EF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337641</c:v>
                </c:pt>
                <c:pt idx="1">
                  <c:v>299499</c:v>
                </c:pt>
                <c:pt idx="2">
                  <c:v>327336</c:v>
                </c:pt>
                <c:pt idx="3">
                  <c:v>319614</c:v>
                </c:pt>
                <c:pt idx="4">
                  <c:v>312505</c:v>
                </c:pt>
                <c:pt idx="5">
                  <c:v>340693</c:v>
                </c:pt>
                <c:pt idx="6">
                  <c:v>377431</c:v>
                </c:pt>
                <c:pt idx="7">
                  <c:v>381986</c:v>
                </c:pt>
                <c:pt idx="8">
                  <c:v>352404</c:v>
                </c:pt>
                <c:pt idx="9">
                  <c:v>371892</c:v>
                </c:pt>
                <c:pt idx="10">
                  <c:v>350126</c:v>
                </c:pt>
                <c:pt idx="11">
                  <c:v>359173</c:v>
                </c:pt>
                <c:pt idx="12">
                  <c:v>4130300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5E-443A-ADAE-FF5A09F54EF1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5E-443A-ADAE-FF5A09F54EF1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234995</c:v>
                </c:pt>
                <c:pt idx="1">
                  <c:v>256339</c:v>
                </c:pt>
                <c:pt idx="2">
                  <c:v>322615</c:v>
                </c:pt>
                <c:pt idx="3">
                  <c:v>326468</c:v>
                </c:pt>
                <c:pt idx="4">
                  <c:v>316077</c:v>
                </c:pt>
                <c:pt idx="5">
                  <c:v>318832</c:v>
                </c:pt>
                <c:pt idx="6">
                  <c:v>380812</c:v>
                </c:pt>
                <c:pt idx="7">
                  <c:v>408951</c:v>
                </c:pt>
                <c:pt idx="8">
                  <c:v>364342</c:v>
                </c:pt>
                <c:pt idx="9">
                  <c:v>388751</c:v>
                </c:pt>
                <c:pt idx="10">
                  <c:v>371295</c:v>
                </c:pt>
                <c:pt idx="11">
                  <c:v>375961</c:v>
                </c:pt>
                <c:pt idx="12">
                  <c:v>4065438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5E-443A-ADAE-FF5A09F54EF1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5E-443A-ADAE-FF5A09F54EF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371455</c:v>
                </c:pt>
                <c:pt idx="1">
                  <c:v>333022</c:v>
                </c:pt>
                <c:pt idx="2">
                  <c:v>346043</c:v>
                </c:pt>
                <c:pt idx="3">
                  <c:v>331335</c:v>
                </c:pt>
                <c:pt idx="4">
                  <c:v>340704</c:v>
                </c:pt>
                <c:pt idx="5">
                  <c:v>354121</c:v>
                </c:pt>
                <c:pt idx="6">
                  <c:v>398818</c:v>
                </c:pt>
                <c:pt idx="7">
                  <c:v>415100</c:v>
                </c:pt>
                <c:pt idx="8">
                  <c:v>384126</c:v>
                </c:pt>
                <c:pt idx="9">
                  <c:v>392254</c:v>
                </c:pt>
                <c:pt idx="10">
                  <c:v>361460</c:v>
                </c:pt>
                <c:pt idx="11">
                  <c:v>362997</c:v>
                </c:pt>
                <c:pt idx="12">
                  <c:v>4391435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5E-443A-ADAE-FF5A09F54EF1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25E-443A-ADAE-FF5A09F54EF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925E-443A-ADAE-FF5A09F54EF1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375590</c:v>
                </c:pt>
                <c:pt idx="1">
                  <c:v>353865</c:v>
                </c:pt>
                <c:pt idx="2">
                  <c:v>376224</c:v>
                </c:pt>
                <c:pt idx="3">
                  <c:v>344040</c:v>
                </c:pt>
                <c:pt idx="4">
                  <c:v>344685</c:v>
                </c:pt>
                <c:pt idx="5">
                  <c:v>354898</c:v>
                </c:pt>
                <c:pt idx="6">
                  <c:v>405625</c:v>
                </c:pt>
                <c:pt idx="7">
                  <c:v>423978</c:v>
                </c:pt>
                <c:pt idx="8">
                  <c:v>385672</c:v>
                </c:pt>
                <c:pt idx="9">
                  <c:v>410112</c:v>
                </c:pt>
                <c:pt idx="10">
                  <c:v>367251</c:v>
                </c:pt>
                <c:pt idx="11">
                  <c:v>369112</c:v>
                </c:pt>
                <c:pt idx="12">
                  <c:v>4511052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25E-443A-ADAE-FF5A09F54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5E-443A-ADAE-FF5A09F54EF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5E-443A-ADAE-FF5A09F54EF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5E-443A-ADAE-FF5A09F54EF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5E-443A-ADAE-FF5A09F54EF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5E-443A-ADAE-FF5A09F54EF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5E-443A-ADAE-FF5A09F54EF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5E-443A-ADAE-FF5A09F54EF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5E-443A-ADAE-FF5A09F54EF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25E-443A-ADAE-FF5A09F54EF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25E-443A-ADAE-FF5A09F54EF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25E-443A-ADAE-FF5A09F54EF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25E-443A-ADAE-FF5A09F54EF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25E-443A-ADAE-FF5A09F54EF1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1.1131900230175962E-2</c:v>
                </c:pt>
                <c:pt idx="1">
                  <c:v>6.2587456684543463E-2</c:v>
                </c:pt>
                <c:pt idx="2">
                  <c:v>8.7217484532269074E-2</c:v>
                </c:pt>
                <c:pt idx="3">
                  <c:v>3.8344877540857469E-2</c:v>
                </c:pt>
                <c:pt idx="4">
                  <c:v>1.1684629473091013E-2</c:v>
                </c:pt>
                <c:pt idx="5">
                  <c:v>2.1941652711925386E-3</c:v>
                </c:pt>
                <c:pt idx="6">
                  <c:v>1.7067935750141761E-2</c:v>
                </c:pt>
                <c:pt idx="7">
                  <c:v>2.1387617441580353E-2</c:v>
                </c:pt>
                <c:pt idx="8">
                  <c:v>4.0247210550705681E-3</c:v>
                </c:pt>
                <c:pt idx="9">
                  <c:v>4.5526623055469173E-2</c:v>
                </c:pt>
                <c:pt idx="10">
                  <c:v>1.6021136501964239E-2</c:v>
                </c:pt>
                <c:pt idx="11">
                  <c:v>1.684586924960807E-2</c:v>
                </c:pt>
                <c:pt idx="12">
                  <c:v>2.7238704432605676E-2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25E-443A-ADAE-FF5A09F54EF1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0.11239452554636431</c:v>
                </c:pt>
                <c:pt idx="1">
                  <c:v>0.18152314364989541</c:v>
                </c:pt>
                <c:pt idx="2">
                  <c:v>0.1493511254490798</c:v>
                </c:pt>
                <c:pt idx="3">
                  <c:v>7.6423435769396919E-2</c:v>
                </c:pt>
                <c:pt idx="4">
                  <c:v>0.10297435241036146</c:v>
                </c:pt>
                <c:pt idx="5">
                  <c:v>4.1694428708544118E-2</c:v>
                </c:pt>
                <c:pt idx="6">
                  <c:v>7.4699746443720905E-2</c:v>
                </c:pt>
                <c:pt idx="7">
                  <c:v>0.10993073044561852</c:v>
                </c:pt>
                <c:pt idx="8">
                  <c:v>9.4403014721739842E-2</c:v>
                </c:pt>
                <c:pt idx="9">
                  <c:v>0.10277177245006608</c:v>
                </c:pt>
                <c:pt idx="10">
                  <c:v>4.8910963481717973E-2</c:v>
                </c:pt>
                <c:pt idx="11">
                  <c:v>2.7671901841173963E-2</c:v>
                </c:pt>
                <c:pt idx="12">
                  <c:v>9.2185071302326671E-2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925E-443A-ADAE-FF5A09F54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DB-4573-8A7C-18575921F8C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117509</c:v>
                </c:pt>
                <c:pt idx="1">
                  <c:v>114722</c:v>
                </c:pt>
                <c:pt idx="2">
                  <c:v>119735</c:v>
                </c:pt>
                <c:pt idx="3">
                  <c:v>100285</c:v>
                </c:pt>
                <c:pt idx="4">
                  <c:v>95035</c:v>
                </c:pt>
                <c:pt idx="5">
                  <c:v>115304</c:v>
                </c:pt>
                <c:pt idx="6">
                  <c:v>125434</c:v>
                </c:pt>
                <c:pt idx="7">
                  <c:v>105870</c:v>
                </c:pt>
                <c:pt idx="8">
                  <c:v>96194</c:v>
                </c:pt>
                <c:pt idx="9">
                  <c:v>105327</c:v>
                </c:pt>
                <c:pt idx="10">
                  <c:v>119690</c:v>
                </c:pt>
                <c:pt idx="11">
                  <c:v>126229</c:v>
                </c:pt>
                <c:pt idx="12">
                  <c:v>1341334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DB-4573-8A7C-18575921F8C3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DB-4573-8A7C-18575921F8C3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68210</c:v>
                </c:pt>
                <c:pt idx="1">
                  <c:v>73813</c:v>
                </c:pt>
                <c:pt idx="2">
                  <c:v>104289</c:v>
                </c:pt>
                <c:pt idx="3">
                  <c:v>98817</c:v>
                </c:pt>
                <c:pt idx="4">
                  <c:v>72871</c:v>
                </c:pt>
                <c:pt idx="5">
                  <c:v>89972</c:v>
                </c:pt>
                <c:pt idx="6">
                  <c:v>110924</c:v>
                </c:pt>
                <c:pt idx="7">
                  <c:v>121747</c:v>
                </c:pt>
                <c:pt idx="8">
                  <c:v>101870</c:v>
                </c:pt>
                <c:pt idx="9">
                  <c:v>103455</c:v>
                </c:pt>
                <c:pt idx="10">
                  <c:v>100108</c:v>
                </c:pt>
                <c:pt idx="11">
                  <c:v>105561</c:v>
                </c:pt>
                <c:pt idx="12">
                  <c:v>1151637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DB-4573-8A7C-18575921F8C3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DB-4573-8A7C-18575921F8C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116896</c:v>
                </c:pt>
                <c:pt idx="1">
                  <c:v>110449</c:v>
                </c:pt>
                <c:pt idx="2">
                  <c:v>123384</c:v>
                </c:pt>
                <c:pt idx="3">
                  <c:v>113192</c:v>
                </c:pt>
                <c:pt idx="4">
                  <c:v>81708</c:v>
                </c:pt>
                <c:pt idx="5">
                  <c:v>100092</c:v>
                </c:pt>
                <c:pt idx="6">
                  <c:v>111820</c:v>
                </c:pt>
                <c:pt idx="7">
                  <c:v>154751</c:v>
                </c:pt>
                <c:pt idx="8">
                  <c:v>107131</c:v>
                </c:pt>
                <c:pt idx="9">
                  <c:v>113220</c:v>
                </c:pt>
                <c:pt idx="10">
                  <c:v>134010</c:v>
                </c:pt>
                <c:pt idx="11">
                  <c:v>117106</c:v>
                </c:pt>
                <c:pt idx="12">
                  <c:v>1383759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DB-4573-8A7C-18575921F8C3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3DB-4573-8A7C-18575921F8C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3DB-4573-8A7C-18575921F8C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88789</c:v>
                </c:pt>
                <c:pt idx="1">
                  <c:v>109201</c:v>
                </c:pt>
                <c:pt idx="2">
                  <c:v>119383</c:v>
                </c:pt>
                <c:pt idx="3">
                  <c:v>103368</c:v>
                </c:pt>
                <c:pt idx="4">
                  <c:v>91092</c:v>
                </c:pt>
                <c:pt idx="5">
                  <c:v>110435</c:v>
                </c:pt>
                <c:pt idx="6">
                  <c:v>125378</c:v>
                </c:pt>
                <c:pt idx="7">
                  <c:v>129043</c:v>
                </c:pt>
                <c:pt idx="8">
                  <c:v>114575</c:v>
                </c:pt>
                <c:pt idx="9">
                  <c:v>117494</c:v>
                </c:pt>
                <c:pt idx="10">
                  <c:v>117411</c:v>
                </c:pt>
                <c:pt idx="11">
                  <c:v>119550</c:v>
                </c:pt>
                <c:pt idx="12">
                  <c:v>1345719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3DB-4573-8A7C-18575921F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DB-4573-8A7C-18575921F8C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DB-4573-8A7C-18575921F8C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DB-4573-8A7C-18575921F8C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DB-4573-8A7C-18575921F8C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DB-4573-8A7C-18575921F8C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DB-4573-8A7C-18575921F8C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DB-4573-8A7C-18575921F8C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DB-4573-8A7C-18575921F8C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DB-4573-8A7C-18575921F8C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DB-4573-8A7C-18575921F8C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DB-4573-8A7C-18575921F8C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DB-4573-8A7C-18575921F8C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DB-4573-8A7C-18575921F8C3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-0.24044449767314535</c:v>
                </c:pt>
                <c:pt idx="1">
                  <c:v>-1.1299332723700539E-2</c:v>
                </c:pt>
                <c:pt idx="2">
                  <c:v>-3.2427219088374537E-2</c:v>
                </c:pt>
                <c:pt idx="3">
                  <c:v>-8.679058590713129E-2</c:v>
                </c:pt>
                <c:pt idx="4">
                  <c:v>0.11484799530033785</c:v>
                </c:pt>
                <c:pt idx="5">
                  <c:v>0.10333493186268639</c:v>
                </c:pt>
                <c:pt idx="6">
                  <c:v>0.12124843498479709</c:v>
                </c:pt>
                <c:pt idx="7">
                  <c:v>-0.16612493618781143</c:v>
                </c:pt>
                <c:pt idx="8">
                  <c:v>6.9485023009212998E-2</c:v>
                </c:pt>
                <c:pt idx="9">
                  <c:v>3.7749514220102531E-2</c:v>
                </c:pt>
                <c:pt idx="10">
                  <c:v>-0.12386389075442128</c:v>
                </c:pt>
                <c:pt idx="11">
                  <c:v>2.0869981042815899E-2</c:v>
                </c:pt>
                <c:pt idx="12">
                  <c:v>-2.7490336106214985E-2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3DB-4573-8A7C-18575921F8C3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  <c:pt idx="0">
                  <c:v>-0.24440681139316989</c:v>
                </c:pt>
                <c:pt idx="1">
                  <c:v>-4.812503268771462E-2</c:v>
                </c:pt>
                <c:pt idx="2">
                  <c:v>-2.9398254478640862E-3</c:v>
                </c:pt>
                <c:pt idx="3">
                  <c:v>3.0742384205015627E-2</c:v>
                </c:pt>
                <c:pt idx="4">
                  <c:v>-4.1489977376755971E-2</c:v>
                </c:pt>
                <c:pt idx="5">
                  <c:v>-4.2227502948726792E-2</c:v>
                </c:pt>
                <c:pt idx="6">
                  <c:v>-4.4644992585740617E-4</c:v>
                </c:pt>
                <c:pt idx="7">
                  <c:v>0.2188816473032964</c:v>
                </c:pt>
                <c:pt idx="8">
                  <c:v>0.1910826039046094</c:v>
                </c:pt>
                <c:pt idx="9">
                  <c:v>0.11551643927957689</c:v>
                </c:pt>
                <c:pt idx="10">
                  <c:v>-1.9040855543487334E-2</c:v>
                </c:pt>
                <c:pt idx="11">
                  <c:v>-5.2911771462975987E-2</c:v>
                </c:pt>
                <c:pt idx="12">
                  <c:v>3.2691335640488983E-3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3DB-4573-8A7C-18575921F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7B-42A5-8749-A98479A5059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420418</c:v>
                </c:pt>
                <c:pt idx="1">
                  <c:v>389607</c:v>
                </c:pt>
                <c:pt idx="2">
                  <c:v>416143</c:v>
                </c:pt>
                <c:pt idx="3">
                  <c:v>348973</c:v>
                </c:pt>
                <c:pt idx="4">
                  <c:v>338276</c:v>
                </c:pt>
                <c:pt idx="5">
                  <c:v>370904</c:v>
                </c:pt>
                <c:pt idx="6">
                  <c:v>422792</c:v>
                </c:pt>
                <c:pt idx="7">
                  <c:v>479198</c:v>
                </c:pt>
                <c:pt idx="8">
                  <c:v>348400</c:v>
                </c:pt>
                <c:pt idx="9">
                  <c:v>350767</c:v>
                </c:pt>
                <c:pt idx="10">
                  <c:v>358459</c:v>
                </c:pt>
                <c:pt idx="11">
                  <c:v>378006</c:v>
                </c:pt>
                <c:pt idx="12">
                  <c:v>4621943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7B-42A5-8749-A98479A50598}"/>
            </c:ext>
          </c:extLst>
        </c:ser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7B-42A5-8749-A98479A50598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273256</c:v>
                </c:pt>
                <c:pt idx="1">
                  <c:v>278825</c:v>
                </c:pt>
                <c:pt idx="2">
                  <c:v>320977</c:v>
                </c:pt>
                <c:pt idx="3">
                  <c:v>299942</c:v>
                </c:pt>
                <c:pt idx="4">
                  <c:v>264313</c:v>
                </c:pt>
                <c:pt idx="5">
                  <c:v>264139</c:v>
                </c:pt>
                <c:pt idx="6">
                  <c:v>366484</c:v>
                </c:pt>
                <c:pt idx="7">
                  <c:v>364768</c:v>
                </c:pt>
                <c:pt idx="8">
                  <c:v>282430</c:v>
                </c:pt>
                <c:pt idx="9">
                  <c:v>309730</c:v>
                </c:pt>
                <c:pt idx="10">
                  <c:v>314515</c:v>
                </c:pt>
                <c:pt idx="11">
                  <c:v>308789</c:v>
                </c:pt>
                <c:pt idx="12">
                  <c:v>3648168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7B-42A5-8749-A98479A50598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7B-42A5-8749-A98479A5059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322382</c:v>
                </c:pt>
                <c:pt idx="1">
                  <c:v>330373</c:v>
                </c:pt>
                <c:pt idx="2">
                  <c:v>348975</c:v>
                </c:pt>
                <c:pt idx="3">
                  <c:v>301422</c:v>
                </c:pt>
                <c:pt idx="4">
                  <c:v>248609</c:v>
                </c:pt>
                <c:pt idx="5">
                  <c:v>303811</c:v>
                </c:pt>
                <c:pt idx="6">
                  <c:v>360662</c:v>
                </c:pt>
                <c:pt idx="7">
                  <c:v>377346</c:v>
                </c:pt>
                <c:pt idx="8">
                  <c:v>308611</c:v>
                </c:pt>
                <c:pt idx="9">
                  <c:v>357942</c:v>
                </c:pt>
                <c:pt idx="10">
                  <c:v>352307</c:v>
                </c:pt>
                <c:pt idx="11">
                  <c:v>351674</c:v>
                </c:pt>
                <c:pt idx="12">
                  <c:v>3964114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7B-42A5-8749-A98479A50598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97B-42A5-8749-A98479A505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97B-42A5-8749-A98479A50598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372581</c:v>
                </c:pt>
                <c:pt idx="1">
                  <c:v>361695</c:v>
                </c:pt>
                <c:pt idx="2">
                  <c:v>371061</c:v>
                </c:pt>
                <c:pt idx="3">
                  <c:v>342387</c:v>
                </c:pt>
                <c:pt idx="4">
                  <c:v>311050</c:v>
                </c:pt>
                <c:pt idx="5">
                  <c:v>322357</c:v>
                </c:pt>
                <c:pt idx="6">
                  <c:v>364585</c:v>
                </c:pt>
                <c:pt idx="7">
                  <c:v>383258</c:v>
                </c:pt>
                <c:pt idx="8">
                  <c:v>307433</c:v>
                </c:pt>
                <c:pt idx="9">
                  <c:v>342715</c:v>
                </c:pt>
                <c:pt idx="10">
                  <c:v>332795</c:v>
                </c:pt>
                <c:pt idx="11">
                  <c:v>346293</c:v>
                </c:pt>
                <c:pt idx="12">
                  <c:v>4158210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7B-42A5-8749-A98479A50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7B-42A5-8749-A98479A505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7B-42A5-8749-A98479A505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7B-42A5-8749-A98479A505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7B-42A5-8749-A98479A505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7B-42A5-8749-A98479A505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7B-42A5-8749-A98479A505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7B-42A5-8749-A98479A505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7B-42A5-8749-A98479A505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7B-42A5-8749-A98479A505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7B-42A5-8749-A98479A505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97B-42A5-8749-A98479A505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97B-42A5-8749-A98479A505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97B-42A5-8749-A98479A50598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0.15571278793481036</c:v>
                </c:pt>
                <c:pt idx="1">
                  <c:v>9.4807989757032196E-2</c:v>
                </c:pt>
                <c:pt idx="2">
                  <c:v>6.3288201160541568E-2</c:v>
                </c:pt>
                <c:pt idx="3">
                  <c:v>0.13590580647729755</c:v>
                </c:pt>
                <c:pt idx="4">
                  <c:v>0.25116146237666381</c:v>
                </c:pt>
                <c:pt idx="5">
                  <c:v>6.104453097484952E-2</c:v>
                </c:pt>
                <c:pt idx="6">
                  <c:v>1.0877220222812456E-2</c:v>
                </c:pt>
                <c:pt idx="7">
                  <c:v>1.5667318588245216E-2</c:v>
                </c:pt>
                <c:pt idx="8">
                  <c:v>-3.8171030844655895E-3</c:v>
                </c:pt>
                <c:pt idx="9">
                  <c:v>-4.2540411575059611E-2</c:v>
                </c:pt>
                <c:pt idx="10">
                  <c:v>-5.5383514945771761E-2</c:v>
                </c:pt>
                <c:pt idx="11">
                  <c:v>-1.5301102725819971E-2</c:v>
                </c:pt>
                <c:pt idx="12">
                  <c:v>4.8963274012805869E-2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97B-42A5-8749-A98479A50598}"/>
            </c:ext>
          </c:extLst>
        </c:ser>
        <c:ser>
          <c:idx val="4"/>
          <c:order val="5"/>
          <c:tx>
            <c:strRef>
              <c:f>'Pernocta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cat'!$O$97:$O$109</c:f>
              <c:numCache>
                <c:formatCode>0.0%</c:formatCode>
                <c:ptCount val="13"/>
                <c:pt idx="0">
                  <c:v>-0.11378437650148188</c:v>
                </c:pt>
                <c:pt idx="1">
                  <c:v>-7.1641423280382588E-2</c:v>
                </c:pt>
                <c:pt idx="2">
                  <c:v>-0.10833295285514832</c:v>
                </c:pt>
                <c:pt idx="3">
                  <c:v>-1.887252022362762E-2</c:v>
                </c:pt>
                <c:pt idx="4">
                  <c:v>-8.0484574725963376E-2</c:v>
                </c:pt>
                <c:pt idx="5">
                  <c:v>-0.13088831611414276</c:v>
                </c:pt>
                <c:pt idx="6">
                  <c:v>-0.13767289825729911</c:v>
                </c:pt>
                <c:pt idx="7">
                  <c:v>-0.20020951673421006</c:v>
                </c:pt>
                <c:pt idx="8">
                  <c:v>-0.11758610792192881</c:v>
                </c:pt>
                <c:pt idx="9">
                  <c:v>-2.2955409146242389E-2</c:v>
                </c:pt>
                <c:pt idx="10">
                  <c:v>-7.1595356791153253E-2</c:v>
                </c:pt>
                <c:pt idx="11">
                  <c:v>-8.3895493722321857E-2</c:v>
                </c:pt>
                <c:pt idx="12">
                  <c:v>-0.10033291193768512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97B-42A5-8749-A98479A505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2E-4817-B871-DAB960B8A16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8.5916651129929651</c:v>
                </c:pt>
                <c:pt idx="1">
                  <c:v>8.0381996180038193</c:v>
                </c:pt>
                <c:pt idx="2">
                  <c:v>7.2381455487636153</c:v>
                </c:pt>
                <c:pt idx="3">
                  <c:v>7.1676330754171715</c:v>
                </c:pt>
                <c:pt idx="4">
                  <c:v>7.1473914210142979</c:v>
                </c:pt>
                <c:pt idx="5">
                  <c:v>7.5785995784071121</c:v>
                </c:pt>
                <c:pt idx="6">
                  <c:v>8.2578639356254566</c:v>
                </c:pt>
                <c:pt idx="7">
                  <c:v>8.0881703522799508</c:v>
                </c:pt>
                <c:pt idx="8">
                  <c:v>8.0254357611092644</c:v>
                </c:pt>
                <c:pt idx="9">
                  <c:v>7.5382472368397098</c:v>
                </c:pt>
                <c:pt idx="10">
                  <c:v>7.7145717878265732</c:v>
                </c:pt>
                <c:pt idx="11">
                  <c:v>7.8962540239976589</c:v>
                </c:pt>
                <c:pt idx="12">
                  <c:v>7.7678094151888821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2E-4817-B871-DAB960B8A167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2E-4817-B871-DAB960B8A167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7.8975915168785624</c:v>
                </c:pt>
                <c:pt idx="1">
                  <c:v>6.9120244256787435</c:v>
                </c:pt>
                <c:pt idx="2">
                  <c:v>7.1458150200649726</c:v>
                </c:pt>
                <c:pt idx="3">
                  <c:v>6.5430669710120082</c:v>
                </c:pt>
                <c:pt idx="4">
                  <c:v>6.7084381642859343</c:v>
                </c:pt>
                <c:pt idx="5">
                  <c:v>6.7874628069998488</c:v>
                </c:pt>
                <c:pt idx="6">
                  <c:v>7.167841512711723</c:v>
                </c:pt>
                <c:pt idx="7">
                  <c:v>7.5955180077018341</c:v>
                </c:pt>
                <c:pt idx="8">
                  <c:v>7.2474007241185694</c:v>
                </c:pt>
                <c:pt idx="9">
                  <c:v>7.0836770928106425</c:v>
                </c:pt>
                <c:pt idx="10">
                  <c:v>7.319989568392228</c:v>
                </c:pt>
                <c:pt idx="11">
                  <c:v>7.2560849086919399</c:v>
                </c:pt>
                <c:pt idx="12">
                  <c:v>7.1290659289847085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2E-4817-B871-DAB960B8A167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2E-4817-B871-DAB960B8A16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7.9384785610073729</c:v>
                </c:pt>
                <c:pt idx="1">
                  <c:v>7.573860021727854</c:v>
                </c:pt>
                <c:pt idx="2">
                  <c:v>7.1611875782049825</c:v>
                </c:pt>
                <c:pt idx="3">
                  <c:v>6.6071071115401994</c:v>
                </c:pt>
                <c:pt idx="4">
                  <c:v>6.9440868449374946</c:v>
                </c:pt>
                <c:pt idx="5">
                  <c:v>6.9046855643809666</c:v>
                </c:pt>
                <c:pt idx="6">
                  <c:v>7.7222369937073472</c:v>
                </c:pt>
                <c:pt idx="7">
                  <c:v>8.1097716550938816</c:v>
                </c:pt>
                <c:pt idx="8">
                  <c:v>7.4536678097510061</c:v>
                </c:pt>
                <c:pt idx="9">
                  <c:v>7.2239690096301068</c:v>
                </c:pt>
                <c:pt idx="10">
                  <c:v>7.4367055851367114</c:v>
                </c:pt>
                <c:pt idx="11">
                  <c:v>7.4519302269326904</c:v>
                </c:pt>
                <c:pt idx="12">
                  <c:v>7.378386609473794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2E-4817-B871-DAB960B8A167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22E-4817-B871-DAB960B8A16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22E-4817-B871-DAB960B8A16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8.192558804240365</c:v>
                </c:pt>
                <c:pt idx="1">
                  <c:v>7.3477985852502536</c:v>
                </c:pt>
                <c:pt idx="2">
                  <c:v>7.0496921187274779</c:v>
                </c:pt>
                <c:pt idx="3">
                  <c:v>6.9559722393475543</c:v>
                </c:pt>
                <c:pt idx="4">
                  <c:v>6.7511616134222852</c:v>
                </c:pt>
                <c:pt idx="5">
                  <c:v>6.9467325160948938</c:v>
                </c:pt>
                <c:pt idx="6">
                  <c:v>7.3925116386568499</c:v>
                </c:pt>
                <c:pt idx="7">
                  <c:v>7.4201266434724724</c:v>
                </c:pt>
                <c:pt idx="8">
                  <c:v>7.2665766981556459</c:v>
                </c:pt>
                <c:pt idx="9">
                  <c:v>6.9581148065238247</c:v>
                </c:pt>
                <c:pt idx="10">
                  <c:v>7.1759629902735345</c:v>
                </c:pt>
                <c:pt idx="11">
                  <c:v>7.2321784322217413</c:v>
                </c:pt>
                <c:pt idx="12">
                  <c:v>7.2163244160098223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22E-4817-B871-DAB960B8A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2E-4817-B871-DAB960B8A16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2E-4817-B871-DAB960B8A16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2E-4817-B871-DAB960B8A16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2E-4817-B871-DAB960B8A16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2E-4817-B871-DAB960B8A16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2E-4817-B871-DAB960B8A16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2E-4817-B871-DAB960B8A16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2E-4817-B871-DAB960B8A16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2E-4817-B871-DAB960B8A16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2E-4817-B871-DAB960B8A16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2E-4817-B871-DAB960B8A16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2E-4817-B871-DAB960B8A16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2E-4817-B871-DAB960B8A167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0.25408024323299205</c:v>
                </c:pt>
                <c:pt idx="1">
                  <c:v>-0.22606143647760035</c:v>
                </c:pt>
                <c:pt idx="2">
                  <c:v>-0.11149545947750461</c:v>
                </c:pt>
                <c:pt idx="3">
                  <c:v>0.3488651278073549</c:v>
                </c:pt>
                <c:pt idx="4">
                  <c:v>-0.19292523151520946</c:v>
                </c:pt>
                <c:pt idx="5">
                  <c:v>4.204695171392725E-2</c:v>
                </c:pt>
                <c:pt idx="6">
                  <c:v>-0.32972535505049727</c:v>
                </c:pt>
                <c:pt idx="7">
                  <c:v>-0.68964501162140923</c:v>
                </c:pt>
                <c:pt idx="8">
                  <c:v>-0.18709111159536018</c:v>
                </c:pt>
                <c:pt idx="9">
                  <c:v>-0.26585420310628205</c:v>
                </c:pt>
                <c:pt idx="10">
                  <c:v>-0.26074259486317697</c:v>
                </c:pt>
                <c:pt idx="11">
                  <c:v>-0.21975179471094908</c:v>
                </c:pt>
                <c:pt idx="12">
                  <c:v>-0.16206219346397166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22E-4817-B871-DAB960B8A167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-0.39910630875260011</c:v>
                </c:pt>
                <c:pt idx="1">
                  <c:v>-0.69040103275356568</c:v>
                </c:pt>
                <c:pt idx="2">
                  <c:v>-0.18845343003613735</c:v>
                </c:pt>
                <c:pt idx="3">
                  <c:v>-0.21166083606961728</c:v>
                </c:pt>
                <c:pt idx="4">
                  <c:v>-0.39622980759201276</c:v>
                </c:pt>
                <c:pt idx="5">
                  <c:v>-0.63186706231221823</c:v>
                </c:pt>
                <c:pt idx="6">
                  <c:v>-0.86535229696860672</c:v>
                </c:pt>
                <c:pt idx="7">
                  <c:v>-0.66804370880747843</c:v>
                </c:pt>
                <c:pt idx="8">
                  <c:v>-0.75885906295361849</c:v>
                </c:pt>
                <c:pt idx="9">
                  <c:v>-0.58013243031588502</c:v>
                </c:pt>
                <c:pt idx="10">
                  <c:v>-0.5386087975530387</c:v>
                </c:pt>
                <c:pt idx="11">
                  <c:v>-0.66407559177591757</c:v>
                </c:pt>
                <c:pt idx="12">
                  <c:v>-0.5514849991790598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22E-4817-B871-DAB960B8A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5F-4E3B-9450-D2710AD189B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5.9371813175606771</c:v>
                </c:pt>
                <c:pt idx="1">
                  <c:v>5.596774193548387</c:v>
                </c:pt>
                <c:pt idx="2">
                  <c:v>4.7031207226936766</c:v>
                </c:pt>
                <c:pt idx="3">
                  <c:v>4.1832217130771943</c:v>
                </c:pt>
                <c:pt idx="4">
                  <c:v>4.806009430858647</c:v>
                </c:pt>
                <c:pt idx="5">
                  <c:v>4.237353189529439</c:v>
                </c:pt>
                <c:pt idx="6">
                  <c:v>4.7719722522751864</c:v>
                </c:pt>
                <c:pt idx="7">
                  <c:v>5.1153683219581074</c:v>
                </c:pt>
                <c:pt idx="8">
                  <c:v>4.7854845626072038</c:v>
                </c:pt>
                <c:pt idx="9">
                  <c:v>4.7246743510448876</c:v>
                </c:pt>
                <c:pt idx="10">
                  <c:v>5.1015215110178387</c:v>
                </c:pt>
                <c:pt idx="11">
                  <c:v>4.7462067330488384</c:v>
                </c:pt>
                <c:pt idx="12">
                  <c:v>4.8078141747314564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5F-4E3B-9450-D2710AD189BF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45F-4E3B-9450-D2710AD189BF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5.5555555555555554</c:v>
                </c:pt>
                <c:pt idx="1">
                  <c:v>4.0021885521885521</c:v>
                </c:pt>
                <c:pt idx="2">
                  <c:v>4.7348951911220718</c:v>
                </c:pt>
                <c:pt idx="3">
                  <c:v>3.6411368735976066</c:v>
                </c:pt>
                <c:pt idx="4">
                  <c:v>3.4796167758334149</c:v>
                </c:pt>
                <c:pt idx="5">
                  <c:v>3.7317953020134227</c:v>
                </c:pt>
                <c:pt idx="6">
                  <c:v>3.8822834434240909</c:v>
                </c:pt>
                <c:pt idx="7">
                  <c:v>4.4554703476482613</c:v>
                </c:pt>
                <c:pt idx="8">
                  <c:v>4.1337996184939598</c:v>
                </c:pt>
                <c:pt idx="9">
                  <c:v>4.0372852953498111</c:v>
                </c:pt>
                <c:pt idx="10">
                  <c:v>5.1769686706181206</c:v>
                </c:pt>
                <c:pt idx="11">
                  <c:v>4.5729776891437117</c:v>
                </c:pt>
                <c:pt idx="12">
                  <c:v>4.1404910004759943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5F-4E3B-9450-D2710AD189BF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5F-4E3B-9450-D2710AD189B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5.5796133567662567</c:v>
                </c:pt>
                <c:pt idx="1">
                  <c:v>5.0381155303030303</c:v>
                </c:pt>
                <c:pt idx="2">
                  <c:v>3.8983811508254527</c:v>
                </c:pt>
                <c:pt idx="3">
                  <c:v>3.6246361991662077</c:v>
                </c:pt>
                <c:pt idx="4">
                  <c:v>3.6548551535496707</c:v>
                </c:pt>
                <c:pt idx="5">
                  <c:v>3.624319271722344</c:v>
                </c:pt>
                <c:pt idx="6">
                  <c:v>4.5663906142167008</c:v>
                </c:pt>
                <c:pt idx="7">
                  <c:v>6.6265664160401005</c:v>
                </c:pt>
                <c:pt idx="8">
                  <c:v>5.0893605138229541</c:v>
                </c:pt>
                <c:pt idx="9">
                  <c:v>4.4011691271178046</c:v>
                </c:pt>
                <c:pt idx="10">
                  <c:v>5.175188719555619</c:v>
                </c:pt>
                <c:pt idx="11">
                  <c:v>6.1214965803942603</c:v>
                </c:pt>
                <c:pt idx="12">
                  <c:v>4.848973656338786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5F-4E3B-9450-D2710AD189BF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45F-4E3B-9450-D2710AD189B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45F-4E3B-9450-D2710AD189B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7.3524869407222351</c:v>
                </c:pt>
                <c:pt idx="1">
                  <c:v>5.4027580612451835</c:v>
                </c:pt>
                <c:pt idx="2">
                  <c:v>4.4575552755183869</c:v>
                </c:pt>
                <c:pt idx="3">
                  <c:v>4.6420082464225079</c:v>
                </c:pt>
                <c:pt idx="4">
                  <c:v>4.3112755314714466</c:v>
                </c:pt>
                <c:pt idx="5">
                  <c:v>4.4162603150787696</c:v>
                </c:pt>
                <c:pt idx="6">
                  <c:v>4.9601563571526537</c:v>
                </c:pt>
                <c:pt idx="7">
                  <c:v>4.7279829175563775</c:v>
                </c:pt>
                <c:pt idx="8">
                  <c:v>4.7429580738124013</c:v>
                </c:pt>
                <c:pt idx="9">
                  <c:v>4.4360825790704768</c:v>
                </c:pt>
                <c:pt idx="10">
                  <c:v>4.5135178889428529</c:v>
                </c:pt>
                <c:pt idx="11">
                  <c:v>5.4963532687972414</c:v>
                </c:pt>
                <c:pt idx="12">
                  <c:v>4.8120268620268618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45F-4E3B-9450-D2710AD18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45F-4E3B-9450-D2710AD189B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45F-4E3B-9450-D2710AD189B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45F-4E3B-9450-D2710AD189B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45F-4E3B-9450-D2710AD189B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5F-4E3B-9450-D2710AD189B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5F-4E3B-9450-D2710AD189B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5F-4E3B-9450-D2710AD189B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5F-4E3B-9450-D2710AD189B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5F-4E3B-9450-D2710AD189B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5F-4E3B-9450-D2710AD189B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5F-4E3B-9450-D2710AD189B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45F-4E3B-9450-D2710AD189B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5F-4E3B-9450-D2710AD189BF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1.7728735839559784</c:v>
                </c:pt>
                <c:pt idx="1">
                  <c:v>0.36464253094215326</c:v>
                </c:pt>
                <c:pt idx="2">
                  <c:v>0.55917412469293426</c:v>
                </c:pt>
                <c:pt idx="3">
                  <c:v>1.0173720472563001</c:v>
                </c:pt>
                <c:pt idx="4">
                  <c:v>0.65642037792177588</c:v>
                </c:pt>
                <c:pt idx="5">
                  <c:v>0.79194104335642557</c:v>
                </c:pt>
                <c:pt idx="6">
                  <c:v>0.3937657429359529</c:v>
                </c:pt>
                <c:pt idx="7">
                  <c:v>-1.8985834984837231</c:v>
                </c:pt>
                <c:pt idx="8">
                  <c:v>-0.34640244001055276</c:v>
                </c:pt>
                <c:pt idx="9">
                  <c:v>3.4913451952672148E-2</c:v>
                </c:pt>
                <c:pt idx="10">
                  <c:v>-0.6616708306127661</c:v>
                </c:pt>
                <c:pt idx="11">
                  <c:v>-0.62514331159701886</c:v>
                </c:pt>
                <c:pt idx="12">
                  <c:v>-3.6946794311924158E-2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45F-4E3B-9450-D2710AD189BF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1.4153056231615579</c:v>
                </c:pt>
                <c:pt idx="1">
                  <c:v>-0.19401613230320347</c:v>
                </c:pt>
                <c:pt idx="2">
                  <c:v>-0.24556544717528972</c:v>
                </c:pt>
                <c:pt idx="3">
                  <c:v>0.45878653334531361</c:v>
                </c:pt>
                <c:pt idx="4">
                  <c:v>-0.49473389938720036</c:v>
                </c:pt>
                <c:pt idx="5">
                  <c:v>0.17890712554933064</c:v>
                </c:pt>
                <c:pt idx="6">
                  <c:v>0.18818410487746728</c:v>
                </c:pt>
                <c:pt idx="7">
                  <c:v>-0.38738540440172997</c:v>
                </c:pt>
                <c:pt idx="8">
                  <c:v>-4.2526488794802475E-2</c:v>
                </c:pt>
                <c:pt idx="9">
                  <c:v>-0.28859177197441088</c:v>
                </c:pt>
                <c:pt idx="10">
                  <c:v>-0.5880036220749858</c:v>
                </c:pt>
                <c:pt idx="11">
                  <c:v>0.75014653574840295</c:v>
                </c:pt>
                <c:pt idx="12">
                  <c:v>4.2126872954053596E-3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45F-4E3B-9450-D2710AD18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46-45CE-AAAC-6E10A9A23CA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6.2543114543114546</c:v>
                </c:pt>
                <c:pt idx="1">
                  <c:v>5.4918845807033367</c:v>
                </c:pt>
                <c:pt idx="2">
                  <c:v>4.3160896130346229</c:v>
                </c:pt>
                <c:pt idx="3">
                  <c:v>4.292050209205021</c:v>
                </c:pt>
                <c:pt idx="4">
                  <c:v>5.5048412519702774</c:v>
                </c:pt>
                <c:pt idx="5">
                  <c:v>5.0049911447431974</c:v>
                </c:pt>
                <c:pt idx="6">
                  <c:v>5.52286102308737</c:v>
                </c:pt>
                <c:pt idx="7">
                  <c:v>5.6152787336545078</c:v>
                </c:pt>
                <c:pt idx="8">
                  <c:v>5.677777777777778</c:v>
                </c:pt>
                <c:pt idx="9">
                  <c:v>5.5789648307896487</c:v>
                </c:pt>
                <c:pt idx="10">
                  <c:v>5.5927469779074617</c:v>
                </c:pt>
                <c:pt idx="11">
                  <c:v>4.9915781764921272</c:v>
                </c:pt>
                <c:pt idx="12">
                  <c:v>5.2814971696016526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46-45CE-AAAC-6E10A9A23CAF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46-45CE-AAAC-6E10A9A23CAF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6.2981175566653862</c:v>
                </c:pt>
                <c:pt idx="1">
                  <c:v>4.7242679037402144</c:v>
                </c:pt>
                <c:pt idx="2">
                  <c:v>5.6271498771498774</c:v>
                </c:pt>
                <c:pt idx="3">
                  <c:v>4.0749454280863446</c:v>
                </c:pt>
                <c:pt idx="4">
                  <c:v>4.0293577981651376</c:v>
                </c:pt>
                <c:pt idx="5">
                  <c:v>4.052148918696961</c:v>
                </c:pt>
                <c:pt idx="6">
                  <c:v>4.3680290297937354</c:v>
                </c:pt>
                <c:pt idx="7">
                  <c:v>5.2447577406977786</c:v>
                </c:pt>
                <c:pt idx="8">
                  <c:v>4.8726756564939677</c:v>
                </c:pt>
                <c:pt idx="9">
                  <c:v>4.3959196195735544</c:v>
                </c:pt>
                <c:pt idx="10">
                  <c:v>5.6564042303172739</c:v>
                </c:pt>
                <c:pt idx="11">
                  <c:v>5.0190114068441067</c:v>
                </c:pt>
                <c:pt idx="12">
                  <c:v>4.7208563481287156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46-45CE-AAAC-6E10A9A23CAF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46-45CE-AAAC-6E10A9A23CA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5.8958968347010554</c:v>
                </c:pt>
                <c:pt idx="1">
                  <c:v>5.6632508833922257</c:v>
                </c:pt>
                <c:pt idx="2">
                  <c:v>4.3027632205812294</c:v>
                </c:pt>
                <c:pt idx="3">
                  <c:v>4.441545480467636</c:v>
                </c:pt>
                <c:pt idx="4">
                  <c:v>4.5702598652550526</c:v>
                </c:pt>
                <c:pt idx="5">
                  <c:v>3.9241338112305852</c:v>
                </c:pt>
                <c:pt idx="6">
                  <c:v>4.7745406824146981</c:v>
                </c:pt>
                <c:pt idx="7">
                  <c:v>8.7609565950273911</c:v>
                </c:pt>
                <c:pt idx="8">
                  <c:v>4.5549738219895284</c:v>
                </c:pt>
                <c:pt idx="9">
                  <c:v>4.2007654836464861</c:v>
                </c:pt>
                <c:pt idx="10">
                  <c:v>4.7480719794344477</c:v>
                </c:pt>
                <c:pt idx="11">
                  <c:v>6.695100988397078</c:v>
                </c:pt>
                <c:pt idx="12">
                  <c:v>5.3480555886913992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46-45CE-AAAC-6E10A9A23CAF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E46-45CE-AAAC-6E10A9A23CA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E46-45CE-AAAC-6E10A9A23CA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5.7927927927927927</c:v>
                </c:pt>
                <c:pt idx="1">
                  <c:v>5.2402392947103271</c:v>
                </c:pt>
                <c:pt idx="2">
                  <c:v>4.2800166181969255</c:v>
                </c:pt>
                <c:pt idx="3">
                  <c:v>4.3705595542140703</c:v>
                </c:pt>
                <c:pt idx="4">
                  <c:v>4.1132490379329303</c:v>
                </c:pt>
                <c:pt idx="5">
                  <c:v>4.4874932517545441</c:v>
                </c:pt>
                <c:pt idx="6">
                  <c:v>5.1919989472298989</c:v>
                </c:pt>
                <c:pt idx="7">
                  <c:v>5.306243386243386</c:v>
                </c:pt>
                <c:pt idx="8">
                  <c:v>4.8253863860572181</c:v>
                </c:pt>
                <c:pt idx="9">
                  <c:v>4.5680960548885077</c:v>
                </c:pt>
                <c:pt idx="10">
                  <c:v>4.9095318942517583</c:v>
                </c:pt>
                <c:pt idx="11">
                  <c:v>5.164757342220371</c:v>
                </c:pt>
                <c:pt idx="12">
                  <c:v>4.8547232787394243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E46-45CE-AAAC-6E10A9A23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46-45CE-AAAC-6E10A9A23CA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46-45CE-AAAC-6E10A9A23CA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46-45CE-AAAC-6E10A9A23CA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46-45CE-AAAC-6E10A9A23CA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46-45CE-AAAC-6E10A9A23CA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46-45CE-AAAC-6E10A9A23CA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46-45CE-AAAC-6E10A9A23CA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46-45CE-AAAC-6E10A9A23CA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46-45CE-AAAC-6E10A9A23CA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46-45CE-AAAC-6E10A9A23CA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46-45CE-AAAC-6E10A9A23CA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46-45CE-AAAC-6E10A9A23CA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46-45CE-AAAC-6E10A9A23CAF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-0.10310404190826272</c:v>
                </c:pt>
                <c:pt idx="1">
                  <c:v>-0.42301158868189859</c:v>
                </c:pt>
                <c:pt idx="2">
                  <c:v>-2.2746602384303927E-2</c:v>
                </c:pt>
                <c:pt idx="3">
                  <c:v>-7.0985926253565701E-2</c:v>
                </c:pt>
                <c:pt idx="4">
                  <c:v>-0.45701082732212228</c:v>
                </c:pt>
                <c:pt idx="5">
                  <c:v>0.56335944052395881</c:v>
                </c:pt>
                <c:pt idx="6">
                  <c:v>0.41745826481520076</c:v>
                </c:pt>
                <c:pt idx="7">
                  <c:v>-3.4547132087840051</c:v>
                </c:pt>
                <c:pt idx="8">
                  <c:v>0.27041256406768976</c:v>
                </c:pt>
                <c:pt idx="9">
                  <c:v>0.36733057124202162</c:v>
                </c:pt>
                <c:pt idx="10">
                  <c:v>0.16145991481731059</c:v>
                </c:pt>
                <c:pt idx="11">
                  <c:v>-1.530343646176707</c:v>
                </c:pt>
                <c:pt idx="12">
                  <c:v>-0.49333230995197486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E46-45CE-AAAC-6E10A9A23CAF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-0.46151866151866194</c:v>
                </c:pt>
                <c:pt idx="1">
                  <c:v>-0.25164528599300962</c:v>
                </c:pt>
                <c:pt idx="2">
                  <c:v>-3.6072994837697436E-2</c:v>
                </c:pt>
                <c:pt idx="3">
                  <c:v>7.8509345009049269E-2</c:v>
                </c:pt>
                <c:pt idx="4">
                  <c:v>-1.3915922140373471</c:v>
                </c:pt>
                <c:pt idx="5">
                  <c:v>-0.51749789298865334</c:v>
                </c:pt>
                <c:pt idx="6">
                  <c:v>-0.33086207585747118</c:v>
                </c:pt>
                <c:pt idx="7">
                  <c:v>-0.30903534741112182</c:v>
                </c:pt>
                <c:pt idx="8">
                  <c:v>-0.85239139172055989</c:v>
                </c:pt>
                <c:pt idx="9">
                  <c:v>-1.010868775901141</c:v>
                </c:pt>
                <c:pt idx="10">
                  <c:v>-0.68321508365570338</c:v>
                </c:pt>
                <c:pt idx="11">
                  <c:v>0.17317916572824377</c:v>
                </c:pt>
                <c:pt idx="12">
                  <c:v>-0.42677389086222828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E46-45CE-AAAC-6E10A9A23C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DC-4D02-8A29-295CFEA291B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4.7269155206286833</c:v>
                </c:pt>
                <c:pt idx="1">
                  <c:v>5.8515881708652797</c:v>
                </c:pt>
                <c:pt idx="2">
                  <c:v>5.4962437395659434</c:v>
                </c:pt>
                <c:pt idx="3">
                  <c:v>3.9582702702702703</c:v>
                </c:pt>
                <c:pt idx="4">
                  <c:v>4.14258230012826</c:v>
                </c:pt>
                <c:pt idx="5">
                  <c:v>3.5378521126760565</c:v>
                </c:pt>
                <c:pt idx="6">
                  <c:v>3.8071833648393194</c:v>
                </c:pt>
                <c:pt idx="7">
                  <c:v>4.5113813532896785</c:v>
                </c:pt>
                <c:pt idx="8">
                  <c:v>2.928996036988111</c:v>
                </c:pt>
                <c:pt idx="9">
                  <c:v>3.6155502907602841</c:v>
                </c:pt>
                <c:pt idx="10">
                  <c:v>4.2675159235668794</c:v>
                </c:pt>
                <c:pt idx="11">
                  <c:v>4.2955615332885007</c:v>
                </c:pt>
                <c:pt idx="12">
                  <c:v>4.101913185785536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DC-4D02-8A29-295CFEA291B6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DC-4D02-8A29-295CFEA291B6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4.3053040103492881</c:v>
                </c:pt>
                <c:pt idx="1">
                  <c:v>3.0024086712163789</c:v>
                </c:pt>
                <c:pt idx="2">
                  <c:v>3.5349029326724493</c:v>
                </c:pt>
                <c:pt idx="3">
                  <c:v>2.9430132708821235</c:v>
                </c:pt>
                <c:pt idx="4">
                  <c:v>2.8526888470391296</c:v>
                </c:pt>
                <c:pt idx="5">
                  <c:v>3.2245340268747289</c:v>
                </c:pt>
                <c:pt idx="6">
                  <c:v>3.2580684746594675</c:v>
                </c:pt>
                <c:pt idx="7">
                  <c:v>3.3965042499700706</c:v>
                </c:pt>
                <c:pt idx="8">
                  <c:v>2.8206357214934408</c:v>
                </c:pt>
                <c:pt idx="9">
                  <c:v>3.2654341366787718</c:v>
                </c:pt>
                <c:pt idx="10">
                  <c:v>3.9406060606060604</c:v>
                </c:pt>
                <c:pt idx="11">
                  <c:v>3.2061803444782169</c:v>
                </c:pt>
                <c:pt idx="12">
                  <c:v>3.2251008441801474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DC-4D02-8A29-295CFEA291B6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DC-4D02-8A29-295CFEA291B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4.6329824561403505</c:v>
                </c:pt>
                <c:pt idx="1">
                  <c:v>3.7690100430416069</c:v>
                </c:pt>
                <c:pt idx="2">
                  <c:v>3.0666340029397352</c:v>
                </c:pt>
                <c:pt idx="3">
                  <c:v>2.6192314441130025</c:v>
                </c:pt>
                <c:pt idx="4">
                  <c:v>2.6760998199125288</c:v>
                </c:pt>
                <c:pt idx="5">
                  <c:v>3.266274299982165</c:v>
                </c:pt>
                <c:pt idx="6">
                  <c:v>4.3355167394468701</c:v>
                </c:pt>
                <c:pt idx="7">
                  <c:v>4.6893287435456106</c:v>
                </c:pt>
                <c:pt idx="8">
                  <c:v>5.7946447851435972</c:v>
                </c:pt>
                <c:pt idx="9">
                  <c:v>4.6662830840046032</c:v>
                </c:pt>
                <c:pt idx="10">
                  <c:v>5.841721371261853</c:v>
                </c:pt>
                <c:pt idx="11">
                  <c:v>5.1691045308597934</c:v>
                </c:pt>
                <c:pt idx="12">
                  <c:v>4.2040961812646911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DC-4D02-8A29-295CFEA291B6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1DC-4D02-8A29-295CFEA291B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1DC-4D02-8A29-295CFEA291B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11.592905405405405</c:v>
                </c:pt>
                <c:pt idx="1">
                  <c:v>5.6968660968660965</c:v>
                </c:pt>
                <c:pt idx="2">
                  <c:v>4.6758620689655173</c:v>
                </c:pt>
                <c:pt idx="3">
                  <c:v>4.938816958618939</c:v>
                </c:pt>
                <c:pt idx="4">
                  <c:v>4.5723604735443342</c:v>
                </c:pt>
                <c:pt idx="5">
                  <c:v>4.3387507342862737</c:v>
                </c:pt>
                <c:pt idx="6">
                  <c:v>4.7078619504510959</c:v>
                </c:pt>
                <c:pt idx="7">
                  <c:v>4.167572556660855</c:v>
                </c:pt>
                <c:pt idx="8">
                  <c:v>4.6357219251336899</c:v>
                </c:pt>
                <c:pt idx="9">
                  <c:v>4.2438171371471398</c:v>
                </c:pt>
                <c:pt idx="10">
                  <c:v>3.7185978578383643</c:v>
                </c:pt>
                <c:pt idx="11">
                  <c:v>6.0773722627737223</c:v>
                </c:pt>
                <c:pt idx="12">
                  <c:v>4.7572892825156732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1DC-4D02-8A29-295CFEA29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DC-4D02-8A29-295CFEA291B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DC-4D02-8A29-295CFEA291B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DC-4D02-8A29-295CFEA291B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DC-4D02-8A29-295CFEA291B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DC-4D02-8A29-295CFEA291B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DC-4D02-8A29-295CFEA291B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DC-4D02-8A29-295CFEA291B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DC-4D02-8A29-295CFEA291B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DC-4D02-8A29-295CFEA291B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DC-4D02-8A29-295CFEA291B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DC-4D02-8A29-295CFEA291B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DC-4D02-8A29-295CFEA291B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DC-4D02-8A29-295CFEA291B6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6.9599229492650547</c:v>
                </c:pt>
                <c:pt idx="1">
                  <c:v>1.9278560538244895</c:v>
                </c:pt>
                <c:pt idx="2">
                  <c:v>1.6092280660257821</c:v>
                </c:pt>
                <c:pt idx="3">
                  <c:v>2.3195855145059365</c:v>
                </c:pt>
                <c:pt idx="4">
                  <c:v>1.8962606536318054</c:v>
                </c:pt>
                <c:pt idx="5">
                  <c:v>1.0724764343041087</c:v>
                </c:pt>
                <c:pt idx="6">
                  <c:v>0.3723452110042258</c:v>
                </c:pt>
                <c:pt idx="7">
                  <c:v>-0.52175618688475556</c:v>
                </c:pt>
                <c:pt idx="8">
                  <c:v>-1.1589228600099073</c:v>
                </c:pt>
                <c:pt idx="9">
                  <c:v>-0.42246594685746341</c:v>
                </c:pt>
                <c:pt idx="10">
                  <c:v>-2.1231235134234887</c:v>
                </c:pt>
                <c:pt idx="11">
                  <c:v>0.90826773191392896</c:v>
                </c:pt>
                <c:pt idx="12">
                  <c:v>0.55319310125098209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1DC-4D02-8A29-295CFEA291B6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6.865989884776722</c:v>
                </c:pt>
                <c:pt idx="1">
                  <c:v>-0.15472207399918325</c:v>
                </c:pt>
                <c:pt idx="2">
                  <c:v>-0.82038167060042611</c:v>
                </c:pt>
                <c:pt idx="3">
                  <c:v>0.98054668834866865</c:v>
                </c:pt>
                <c:pt idx="4">
                  <c:v>0.42977817341607416</c:v>
                </c:pt>
                <c:pt idx="5">
                  <c:v>0.80089862161021719</c:v>
                </c:pt>
                <c:pt idx="6">
                  <c:v>0.90067858561177649</c:v>
                </c:pt>
                <c:pt idx="7">
                  <c:v>-0.34380879662882347</c:v>
                </c:pt>
                <c:pt idx="8">
                  <c:v>1.7067258881455789</c:v>
                </c:pt>
                <c:pt idx="9">
                  <c:v>0.6282668463868557</c:v>
                </c:pt>
                <c:pt idx="10">
                  <c:v>-0.54891806572851509</c:v>
                </c:pt>
                <c:pt idx="11">
                  <c:v>1.7818107294852217</c:v>
                </c:pt>
                <c:pt idx="12">
                  <c:v>0.65537609673013719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1DC-4D02-8A29-295CFEA29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07-4A9B-80EA-B6FF5376710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97006</c:v>
                </c:pt>
                <c:pt idx="1">
                  <c:v>93739</c:v>
                </c:pt>
                <c:pt idx="2">
                  <c:v>111953</c:v>
                </c:pt>
                <c:pt idx="3">
                  <c:v>93085</c:v>
                </c:pt>
                <c:pt idx="4">
                  <c:v>95229</c:v>
                </c:pt>
                <c:pt idx="5">
                  <c:v>96083</c:v>
                </c:pt>
                <c:pt idx="6">
                  <c:v>96381</c:v>
                </c:pt>
                <c:pt idx="7">
                  <c:v>98319</c:v>
                </c:pt>
                <c:pt idx="8">
                  <c:v>89981</c:v>
                </c:pt>
                <c:pt idx="9">
                  <c:v>99167</c:v>
                </c:pt>
                <c:pt idx="10">
                  <c:v>99741</c:v>
                </c:pt>
                <c:pt idx="11">
                  <c:v>100908</c:v>
                </c:pt>
                <c:pt idx="12">
                  <c:v>1171592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07-4A9B-80EA-B6FF53767100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07-4A9B-80EA-B6FF53767100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68843</c:v>
                </c:pt>
                <c:pt idx="1">
                  <c:v>82164</c:v>
                </c:pt>
                <c:pt idx="2">
                  <c:v>98983</c:v>
                </c:pt>
                <c:pt idx="3">
                  <c:v>97469</c:v>
                </c:pt>
                <c:pt idx="4">
                  <c:v>87150</c:v>
                </c:pt>
                <c:pt idx="5">
                  <c:v>87225</c:v>
                </c:pt>
                <c:pt idx="6">
                  <c:v>101111</c:v>
                </c:pt>
                <c:pt idx="7">
                  <c:v>98334</c:v>
                </c:pt>
                <c:pt idx="8">
                  <c:v>92289</c:v>
                </c:pt>
                <c:pt idx="9">
                  <c:v>103661</c:v>
                </c:pt>
                <c:pt idx="10">
                  <c:v>101461</c:v>
                </c:pt>
                <c:pt idx="11">
                  <c:v>100894</c:v>
                </c:pt>
                <c:pt idx="12">
                  <c:v>1119584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07-4A9B-80EA-B6FF53767100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07-4A9B-80EA-B6FF5376710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96437</c:v>
                </c:pt>
                <c:pt idx="1">
                  <c:v>97949</c:v>
                </c:pt>
                <c:pt idx="2">
                  <c:v>108044</c:v>
                </c:pt>
                <c:pt idx="3">
                  <c:v>100188</c:v>
                </c:pt>
                <c:pt idx="4">
                  <c:v>88589</c:v>
                </c:pt>
                <c:pt idx="5">
                  <c:v>97481</c:v>
                </c:pt>
                <c:pt idx="6">
                  <c:v>98340</c:v>
                </c:pt>
                <c:pt idx="7">
                  <c:v>96847</c:v>
                </c:pt>
                <c:pt idx="8">
                  <c:v>96569</c:v>
                </c:pt>
                <c:pt idx="9">
                  <c:v>109428</c:v>
                </c:pt>
                <c:pt idx="10">
                  <c:v>106978</c:v>
                </c:pt>
                <c:pt idx="11">
                  <c:v>104162</c:v>
                </c:pt>
                <c:pt idx="12">
                  <c:v>1201012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07-4A9B-80EA-B6FF53767100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907-4A9B-80EA-B6FF5376710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907-4A9B-80EA-B6FF5376710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97758</c:v>
                </c:pt>
                <c:pt idx="1">
                  <c:v>107315</c:v>
                </c:pt>
                <c:pt idx="2">
                  <c:v>114208</c:v>
                </c:pt>
                <c:pt idx="3">
                  <c:v>105296</c:v>
                </c:pt>
                <c:pt idx="4">
                  <c:v>101026</c:v>
                </c:pt>
                <c:pt idx="5">
                  <c:v>102726</c:v>
                </c:pt>
                <c:pt idx="6">
                  <c:v>106566</c:v>
                </c:pt>
                <c:pt idx="7">
                  <c:v>106980</c:v>
                </c:pt>
                <c:pt idx="8">
                  <c:v>100393</c:v>
                </c:pt>
                <c:pt idx="9">
                  <c:v>115247</c:v>
                </c:pt>
                <c:pt idx="10">
                  <c:v>107739</c:v>
                </c:pt>
                <c:pt idx="11">
                  <c:v>107909</c:v>
                </c:pt>
                <c:pt idx="12">
                  <c:v>1273163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907-4A9B-80EA-B6FF53767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07-4A9B-80EA-B6FF5376710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07-4A9B-80EA-B6FF5376710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07-4A9B-80EA-B6FF5376710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07-4A9B-80EA-B6FF5376710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07-4A9B-80EA-B6FF5376710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07-4A9B-80EA-B6FF5376710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07-4A9B-80EA-B6FF5376710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07-4A9B-80EA-B6FF5376710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07-4A9B-80EA-B6FF5376710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07-4A9B-80EA-B6FF5376710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07-4A9B-80EA-B6FF5376710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07-4A9B-80EA-B6FF5376710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07-4A9B-80EA-B6FF53767100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1.3698061947178042E-2</c:v>
                </c:pt>
                <c:pt idx="1">
                  <c:v>9.5621190619608054E-2</c:v>
                </c:pt>
                <c:pt idx="2">
                  <c:v>5.7050831142867686E-2</c:v>
                </c:pt>
                <c:pt idx="3">
                  <c:v>5.0984149798378953E-2</c:v>
                </c:pt>
                <c:pt idx="4">
                  <c:v>0.14038989039271232</c:v>
                </c:pt>
                <c:pt idx="5">
                  <c:v>5.3805356941352578E-2</c:v>
                </c:pt>
                <c:pt idx="6">
                  <c:v>8.3648566198901708E-2</c:v>
                </c:pt>
                <c:pt idx="7">
                  <c:v>0.10462895081933365</c:v>
                </c:pt>
                <c:pt idx="8">
                  <c:v>3.9598628959603976E-2</c:v>
                </c:pt>
                <c:pt idx="9">
                  <c:v>5.3176517893043895E-2</c:v>
                </c:pt>
                <c:pt idx="10">
                  <c:v>7.1136121445531941E-3</c:v>
                </c:pt>
                <c:pt idx="11">
                  <c:v>3.5972811581958863E-2</c:v>
                </c:pt>
                <c:pt idx="12">
                  <c:v>6.007516994001727E-2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907-4A9B-80EA-B6FF53767100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7.7520978083829295E-3</c:v>
                </c:pt>
                <c:pt idx="1">
                  <c:v>0.14482765977874745</c:v>
                </c:pt>
                <c:pt idx="2">
                  <c:v>2.0142381177815638E-2</c:v>
                </c:pt>
                <c:pt idx="3">
                  <c:v>0.13118117849277544</c:v>
                </c:pt>
                <c:pt idx="4">
                  <c:v>6.0874313496938948E-2</c:v>
                </c:pt>
                <c:pt idx="5">
                  <c:v>6.9138140982275775E-2</c:v>
                </c:pt>
                <c:pt idx="6">
                  <c:v>0.10567435490397492</c:v>
                </c:pt>
                <c:pt idx="7">
                  <c:v>8.8090806456534443E-2</c:v>
                </c:pt>
                <c:pt idx="8">
                  <c:v>0.11571331725586509</c:v>
                </c:pt>
                <c:pt idx="9">
                  <c:v>0.16215071545977988</c:v>
                </c:pt>
                <c:pt idx="10">
                  <c:v>8.0187686107017209E-2</c:v>
                </c:pt>
                <c:pt idx="11">
                  <c:v>6.9380029333650395E-2</c:v>
                </c:pt>
                <c:pt idx="12">
                  <c:v>8.6694856229813766E-2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907-4A9B-80EA-B6FF53767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62-4E18-9A8A-158629AA002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8.7258313918726671</c:v>
                </c:pt>
                <c:pt idx="1">
                  <c:v>8.2012929517063338</c:v>
                </c:pt>
                <c:pt idx="2">
                  <c:v>7.4035800737809616</c:v>
                </c:pt>
                <c:pt idx="3">
                  <c:v>7.6224203684804213</c:v>
                </c:pt>
                <c:pt idx="4">
                  <c:v>7.3715989877033259</c:v>
                </c:pt>
                <c:pt idx="5">
                  <c:v>8.0316080888398567</c:v>
                </c:pt>
                <c:pt idx="6">
                  <c:v>8.8261690582168679</c:v>
                </c:pt>
                <c:pt idx="7">
                  <c:v>8.7305403838525617</c:v>
                </c:pt>
                <c:pt idx="8">
                  <c:v>8.3613096098065149</c:v>
                </c:pt>
                <c:pt idx="9">
                  <c:v>7.8410055764518436</c:v>
                </c:pt>
                <c:pt idx="10">
                  <c:v>7.9143080578698832</c:v>
                </c:pt>
                <c:pt idx="11">
                  <c:v>8.1596008245134186</c:v>
                </c:pt>
                <c:pt idx="12">
                  <c:v>8.0907406332579939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62-4E18-9A8A-158629AA0021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62-4E18-9A8A-158629AA0021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8.0387403221823561</c:v>
                </c:pt>
                <c:pt idx="1">
                  <c:v>7.1223893676062513</c:v>
                </c:pt>
                <c:pt idx="2">
                  <c:v>7.2840891870321167</c:v>
                </c:pt>
                <c:pt idx="3">
                  <c:v>6.9411300003077905</c:v>
                </c:pt>
                <c:pt idx="4">
                  <c:v>7.0874125071715435</c:v>
                </c:pt>
                <c:pt idx="5">
                  <c:v>7.2050444253367729</c:v>
                </c:pt>
                <c:pt idx="6">
                  <c:v>7.7729228273877222</c:v>
                </c:pt>
                <c:pt idx="7">
                  <c:v>8.2201171517481235</c:v>
                </c:pt>
                <c:pt idx="8">
                  <c:v>7.6188169771045304</c:v>
                </c:pt>
                <c:pt idx="9">
                  <c:v>7.3642739313724546</c:v>
                </c:pt>
                <c:pt idx="10">
                  <c:v>7.444712746769695</c:v>
                </c:pt>
                <c:pt idx="11">
                  <c:v>7.4694431779887802</c:v>
                </c:pt>
                <c:pt idx="12">
                  <c:v>7.4599360119472946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62-4E18-9A8A-158629AA0021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62-4E18-9A8A-158629AA002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8.0776569159140159</c:v>
                </c:pt>
                <c:pt idx="1">
                  <c:v>7.6832126923194721</c:v>
                </c:pt>
                <c:pt idx="2">
                  <c:v>7.3495983117988963</c:v>
                </c:pt>
                <c:pt idx="3">
                  <c:v>6.9855571525532003</c:v>
                </c:pt>
                <c:pt idx="4">
                  <c:v>7.2427163643341723</c:v>
                </c:pt>
                <c:pt idx="5">
                  <c:v>7.3186980026877029</c:v>
                </c:pt>
                <c:pt idx="6">
                  <c:v>8.1872381533455361</c:v>
                </c:pt>
                <c:pt idx="7">
                  <c:v>8.4153045525416381</c:v>
                </c:pt>
                <c:pt idx="8">
                  <c:v>7.7166896208928328</c:v>
                </c:pt>
                <c:pt idx="9">
                  <c:v>7.4843275943999705</c:v>
                </c:pt>
                <c:pt idx="10">
                  <c:v>7.585129652825815</c:v>
                </c:pt>
                <c:pt idx="11">
                  <c:v>7.5471765135078055</c:v>
                </c:pt>
                <c:pt idx="12">
                  <c:v>7.6289370963820513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62-4E18-9A8A-158629AA0021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762-4E18-9A8A-158629AA002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762-4E18-9A8A-158629AA002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8.2303954663556951</c:v>
                </c:pt>
                <c:pt idx="1">
                  <c:v>7.4371709453478081</c:v>
                </c:pt>
                <c:pt idx="2">
                  <c:v>7.247811011487812</c:v>
                </c:pt>
                <c:pt idx="3">
                  <c:v>7.1371846983741074</c:v>
                </c:pt>
                <c:pt idx="4">
                  <c:v>6.9829152891334907</c:v>
                </c:pt>
                <c:pt idx="5">
                  <c:v>7.2094211786694702</c:v>
                </c:pt>
                <c:pt idx="6">
                  <c:v>7.7253439183229169</c:v>
                </c:pt>
                <c:pt idx="7">
                  <c:v>7.9033183772667792</c:v>
                </c:pt>
                <c:pt idx="8">
                  <c:v>7.5369796698973035</c:v>
                </c:pt>
                <c:pt idx="9">
                  <c:v>7.1732973526425852</c:v>
                </c:pt>
                <c:pt idx="10">
                  <c:v>7.3286089531181835</c:v>
                </c:pt>
                <c:pt idx="11">
                  <c:v>7.3534830273656508</c:v>
                </c:pt>
                <c:pt idx="12">
                  <c:v>7.432853452385908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762-4E18-9A8A-158629AA0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62-4E18-9A8A-158629AA002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62-4E18-9A8A-158629AA002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62-4E18-9A8A-158629AA002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62-4E18-9A8A-158629AA002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62-4E18-9A8A-158629AA002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62-4E18-9A8A-158629AA002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62-4E18-9A8A-158629AA002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62-4E18-9A8A-158629AA002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62-4E18-9A8A-158629AA002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62-4E18-9A8A-158629AA002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62-4E18-9A8A-158629AA002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62-4E18-9A8A-158629AA002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62-4E18-9A8A-158629AA0021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0.15273855044167917</c:v>
                </c:pt>
                <c:pt idx="1">
                  <c:v>-0.24604174697166403</c:v>
                </c:pt>
                <c:pt idx="2">
                  <c:v>-0.10178730031108429</c:v>
                </c:pt>
                <c:pt idx="3">
                  <c:v>0.15162754582090709</c:v>
                </c:pt>
                <c:pt idx="4">
                  <c:v>-0.25980107520068163</c:v>
                </c:pt>
                <c:pt idx="5">
                  <c:v>-0.10927682401823269</c:v>
                </c:pt>
                <c:pt idx="6">
                  <c:v>-0.46189423502261917</c:v>
                </c:pt>
                <c:pt idx="7">
                  <c:v>-0.5119861752748589</c:v>
                </c:pt>
                <c:pt idx="8">
                  <c:v>-0.17970995099552933</c:v>
                </c:pt>
                <c:pt idx="9">
                  <c:v>-0.31103024175738536</c:v>
                </c:pt>
                <c:pt idx="10">
                  <c:v>-0.25652069970763147</c:v>
                </c:pt>
                <c:pt idx="11">
                  <c:v>-0.19369348614215465</c:v>
                </c:pt>
                <c:pt idx="12">
                  <c:v>-0.19608364399614331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762-4E18-9A8A-158629AA0021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-0.49543592551697202</c:v>
                </c:pt>
                <c:pt idx="1">
                  <c:v>-0.76412200635852567</c:v>
                </c:pt>
                <c:pt idx="2">
                  <c:v>-0.15576906229314957</c:v>
                </c:pt>
                <c:pt idx="3">
                  <c:v>-0.48523567010631385</c:v>
                </c:pt>
                <c:pt idx="4">
                  <c:v>-0.3886836985698352</c:v>
                </c:pt>
                <c:pt idx="5">
                  <c:v>-0.82218691017038648</c:v>
                </c:pt>
                <c:pt idx="6">
                  <c:v>-1.100825139893951</c:v>
                </c:pt>
                <c:pt idx="7">
                  <c:v>-0.82722200658578249</c:v>
                </c:pt>
                <c:pt idx="8">
                  <c:v>-0.82432993990921144</c:v>
                </c:pt>
                <c:pt idx="9">
                  <c:v>-0.66770822380925843</c:v>
                </c:pt>
                <c:pt idx="10">
                  <c:v>-0.58569910475169973</c:v>
                </c:pt>
                <c:pt idx="11">
                  <c:v>-0.80611779714776777</c:v>
                </c:pt>
                <c:pt idx="12">
                  <c:v>-0.65788718087208586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762-4E18-9A8A-158629AA0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ED-4A50-964C-10B139E214D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8.461795758623829</c:v>
                </c:pt>
                <c:pt idx="1">
                  <c:v>7.7122045276012283</c:v>
                </c:pt>
                <c:pt idx="2">
                  <c:v>7.0681214128885639</c:v>
                </c:pt>
                <c:pt idx="3">
                  <c:v>7.2946335393754511</c:v>
                </c:pt>
                <c:pt idx="4">
                  <c:v>7.0437953972016212</c:v>
                </c:pt>
                <c:pt idx="5">
                  <c:v>7.9292300380228138</c:v>
                </c:pt>
                <c:pt idx="6">
                  <c:v>9.0316259708614659</c:v>
                </c:pt>
                <c:pt idx="7">
                  <c:v>8.7835172653419153</c:v>
                </c:pt>
                <c:pt idx="8">
                  <c:v>8.4090450337579181</c:v>
                </c:pt>
                <c:pt idx="9">
                  <c:v>8.0838954390029709</c:v>
                </c:pt>
                <c:pt idx="10">
                  <c:v>7.5981980814104224</c:v>
                </c:pt>
                <c:pt idx="11">
                  <c:v>7.9128610584018553</c:v>
                </c:pt>
                <c:pt idx="12">
                  <c:v>7.9551306172604335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ED-4A50-964C-10B139E214D1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ED-4A50-964C-10B139E214D1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8.4483703929332918</c:v>
                </c:pt>
                <c:pt idx="1">
                  <c:v>7.0618689131863537</c:v>
                </c:pt>
                <c:pt idx="2">
                  <c:v>6.9234636871508384</c:v>
                </c:pt>
                <c:pt idx="3">
                  <c:v>6.9025331526871128</c:v>
                </c:pt>
                <c:pt idx="4">
                  <c:v>6.9931297709923665</c:v>
                </c:pt>
                <c:pt idx="5">
                  <c:v>7.0899205819045497</c:v>
                </c:pt>
                <c:pt idx="6">
                  <c:v>7.6534467912677915</c:v>
                </c:pt>
                <c:pt idx="7">
                  <c:v>8.2839328099324447</c:v>
                </c:pt>
                <c:pt idx="8">
                  <c:v>7.5322011429390372</c:v>
                </c:pt>
                <c:pt idx="9">
                  <c:v>7.32884985391577</c:v>
                </c:pt>
                <c:pt idx="10">
                  <c:v>6.9267018861860477</c:v>
                </c:pt>
                <c:pt idx="11">
                  <c:v>6.9646990380020366</c:v>
                </c:pt>
                <c:pt idx="12">
                  <c:v>7.3151504214895207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ED-4A50-964C-10B139E214D1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ED-4A50-964C-10B139E214D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7.8572825275941032</c:v>
                </c:pt>
                <c:pt idx="1">
                  <c:v>7.1998924652344991</c:v>
                </c:pt>
                <c:pt idx="2">
                  <c:v>6.6670311047941837</c:v>
                </c:pt>
                <c:pt idx="3">
                  <c:v>6.7026205151230664</c:v>
                </c:pt>
                <c:pt idx="4">
                  <c:v>6.8880018826255389</c:v>
                </c:pt>
                <c:pt idx="5">
                  <c:v>7.0327701981644752</c:v>
                </c:pt>
                <c:pt idx="6">
                  <c:v>8.108403049520982</c:v>
                </c:pt>
                <c:pt idx="7">
                  <c:v>8.2147539802607881</c:v>
                </c:pt>
                <c:pt idx="8">
                  <c:v>7.2474372453673279</c:v>
                </c:pt>
                <c:pt idx="9">
                  <c:v>7.4310219287105239</c:v>
                </c:pt>
                <c:pt idx="10">
                  <c:v>6.9971041900596891</c:v>
                </c:pt>
                <c:pt idx="11">
                  <c:v>7.1482471596087249</c:v>
                </c:pt>
                <c:pt idx="12">
                  <c:v>7.2919783012521053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ED-4A50-964C-10B139E214D1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9ED-4A50-964C-10B139E214D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9ED-4A50-964C-10B139E214D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8.0684486097496837</c:v>
                </c:pt>
                <c:pt idx="1">
                  <c:v>6.8962858384013899</c:v>
                </c:pt>
                <c:pt idx="2">
                  <c:v>6.5950701691255844</c:v>
                </c:pt>
                <c:pt idx="3">
                  <c:v>6.7122518964979738</c:v>
                </c:pt>
                <c:pt idx="4">
                  <c:v>6.8473654390934842</c:v>
                </c:pt>
                <c:pt idx="5">
                  <c:v>6.9228213762590034</c:v>
                </c:pt>
                <c:pt idx="6">
                  <c:v>7.6405631255651523</c:v>
                </c:pt>
                <c:pt idx="7">
                  <c:v>7.6770740552233105</c:v>
                </c:pt>
                <c:pt idx="8">
                  <c:v>7.2730435611476505</c:v>
                </c:pt>
                <c:pt idx="9">
                  <c:v>7.0879788979316114</c:v>
                </c:pt>
                <c:pt idx="10">
                  <c:v>6.6929785888171134</c:v>
                </c:pt>
                <c:pt idx="11">
                  <c:v>6.9360909000299014</c:v>
                </c:pt>
                <c:pt idx="12">
                  <c:v>7.1072842722383207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ED-4A50-964C-10B139E21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ED-4A50-964C-10B139E214D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ED-4A50-964C-10B139E214D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ED-4A50-964C-10B139E214D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ED-4A50-964C-10B139E214D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ED-4A50-964C-10B139E214D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ED-4A50-964C-10B139E214D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ED-4A50-964C-10B139E214D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ED-4A50-964C-10B139E214D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ED-4A50-964C-10B139E214D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ED-4A50-964C-10B139E214D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9ED-4A50-964C-10B139E214D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9ED-4A50-964C-10B139E214D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9ED-4A50-964C-10B139E214D1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0.21116608215558053</c:v>
                </c:pt>
                <c:pt idx="1">
                  <c:v>-0.30360662683310924</c:v>
                </c:pt>
                <c:pt idx="2">
                  <c:v>-7.1960935668599291E-2</c:v>
                </c:pt>
                <c:pt idx="3">
                  <c:v>9.6313813749073773E-3</c:v>
                </c:pt>
                <c:pt idx="4">
                  <c:v>-4.0636443532054756E-2</c:v>
                </c:pt>
                <c:pt idx="5">
                  <c:v>-0.10994882190547184</c:v>
                </c:pt>
                <c:pt idx="6">
                  <c:v>-0.46783992395582974</c:v>
                </c:pt>
                <c:pt idx="7">
                  <c:v>-0.53767992503747752</c:v>
                </c:pt>
                <c:pt idx="8">
                  <c:v>2.5606315780322575E-2</c:v>
                </c:pt>
                <c:pt idx="9">
                  <c:v>-0.34304303077891252</c:v>
                </c:pt>
                <c:pt idx="10">
                  <c:v>-0.3041256012425757</c:v>
                </c:pt>
                <c:pt idx="11">
                  <c:v>-0.21215625957882356</c:v>
                </c:pt>
                <c:pt idx="12">
                  <c:v>-0.18469402901378462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9ED-4A50-964C-10B139E214D1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-0.39334714887414535</c:v>
                </c:pt>
                <c:pt idx="1">
                  <c:v>-0.81591868919983845</c:v>
                </c:pt>
                <c:pt idx="2">
                  <c:v>-0.47305124376297947</c:v>
                </c:pt>
                <c:pt idx="3">
                  <c:v>-0.58238164287747729</c:v>
                </c:pt>
                <c:pt idx="4">
                  <c:v>-0.19642995810813701</c:v>
                </c:pt>
                <c:pt idx="5">
                  <c:v>-1.0064086617638104</c:v>
                </c:pt>
                <c:pt idx="6">
                  <c:v>-1.3910628452963136</c:v>
                </c:pt>
                <c:pt idx="7">
                  <c:v>-1.1064432101186048</c:v>
                </c:pt>
                <c:pt idx="8">
                  <c:v>-1.1360014726102676</c:v>
                </c:pt>
                <c:pt idx="9">
                  <c:v>-0.99591654107135952</c:v>
                </c:pt>
                <c:pt idx="10">
                  <c:v>-0.90521949259330903</c:v>
                </c:pt>
                <c:pt idx="11">
                  <c:v>-0.97677015837195391</c:v>
                </c:pt>
                <c:pt idx="12">
                  <c:v>-0.84784634502211276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9ED-4A50-964C-10B139E21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02-458F-B82E-F7921518513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9.957630522088353</c:v>
                </c:pt>
                <c:pt idx="1">
                  <c:v>9.5173469387755105</c:v>
                </c:pt>
                <c:pt idx="2">
                  <c:v>8.2760593599141785</c:v>
                </c:pt>
                <c:pt idx="3">
                  <c:v>8.3319114361161901</c:v>
                </c:pt>
                <c:pt idx="4">
                  <c:v>9.2042233150130173</c:v>
                </c:pt>
                <c:pt idx="5">
                  <c:v>8.4819118035384218</c:v>
                </c:pt>
                <c:pt idx="6">
                  <c:v>8.6220999760822767</c:v>
                </c:pt>
                <c:pt idx="7">
                  <c:v>9.4143475572046995</c:v>
                </c:pt>
                <c:pt idx="8">
                  <c:v>9.1479133650290549</c:v>
                </c:pt>
                <c:pt idx="9">
                  <c:v>8.2748321370687652</c:v>
                </c:pt>
                <c:pt idx="10">
                  <c:v>8.6503243037008772</c:v>
                </c:pt>
                <c:pt idx="11">
                  <c:v>10.312828207051762</c:v>
                </c:pt>
                <c:pt idx="12">
                  <c:v>8.9869277303868245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02-458F-B82E-F79215185132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02-458F-B82E-F79215185132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7.9859154929577461</c:v>
                </c:pt>
                <c:pt idx="1">
                  <c:v>7.6964968152866238</c:v>
                </c:pt>
                <c:pt idx="2">
                  <c:v>7.957861469581248</c:v>
                </c:pt>
                <c:pt idx="3">
                  <c:v>7.6099382080329558</c:v>
                </c:pt>
                <c:pt idx="4">
                  <c:v>8.9834313201496521</c:v>
                </c:pt>
                <c:pt idx="5">
                  <c:v>8.091552226383687</c:v>
                </c:pt>
                <c:pt idx="6">
                  <c:v>8.8038082284937094</c:v>
                </c:pt>
                <c:pt idx="7">
                  <c:v>9.3174354964816271</c:v>
                </c:pt>
                <c:pt idx="8">
                  <c:v>7.8615384615384611</c:v>
                </c:pt>
                <c:pt idx="9">
                  <c:v>6.9212454212454215</c:v>
                </c:pt>
                <c:pt idx="10">
                  <c:v>7.9767991407089154</c:v>
                </c:pt>
                <c:pt idx="11">
                  <c:v>7.4764606977721728</c:v>
                </c:pt>
                <c:pt idx="12">
                  <c:v>7.9646805896805901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02-458F-B82E-F79215185132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02-458F-B82E-F7921518513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8.3375719769673697</c:v>
                </c:pt>
                <c:pt idx="1">
                  <c:v>8.6180293501048215</c:v>
                </c:pt>
                <c:pt idx="2">
                  <c:v>6.9426764585883314</c:v>
                </c:pt>
                <c:pt idx="3">
                  <c:v>7.6405925155925152</c:v>
                </c:pt>
                <c:pt idx="4">
                  <c:v>8.4921241050119338</c:v>
                </c:pt>
                <c:pt idx="5">
                  <c:v>7.9044607190412783</c:v>
                </c:pt>
                <c:pt idx="6">
                  <c:v>8.2872928176795586</c:v>
                </c:pt>
                <c:pt idx="7">
                  <c:v>7.833650190114068</c:v>
                </c:pt>
                <c:pt idx="8">
                  <c:v>9.021781534460338</c:v>
                </c:pt>
                <c:pt idx="9">
                  <c:v>7.6678996036988112</c:v>
                </c:pt>
                <c:pt idx="10">
                  <c:v>7.7531120331950207</c:v>
                </c:pt>
                <c:pt idx="11">
                  <c:v>7.5746733668341708</c:v>
                </c:pt>
                <c:pt idx="12">
                  <c:v>7.9405313185474045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02-458F-B82E-F79215185132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602-458F-B82E-F7921518513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602-458F-B82E-F7921518513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8.2255583126550871</c:v>
                </c:pt>
                <c:pt idx="1">
                  <c:v>7.8953536184210522</c:v>
                </c:pt>
                <c:pt idx="2">
                  <c:v>7.061682607846965</c:v>
                </c:pt>
                <c:pt idx="3">
                  <c:v>8.7732676138011012</c:v>
                </c:pt>
                <c:pt idx="4">
                  <c:v>6.7299377061194576</c:v>
                </c:pt>
                <c:pt idx="5">
                  <c:v>8.5098308184727944</c:v>
                </c:pt>
                <c:pt idx="6">
                  <c:v>8.7405295315682281</c:v>
                </c:pt>
                <c:pt idx="7">
                  <c:v>8.2956239870340358</c:v>
                </c:pt>
                <c:pt idx="8">
                  <c:v>8.4622434017595314</c:v>
                </c:pt>
                <c:pt idx="9">
                  <c:v>7.5347514222112295</c:v>
                </c:pt>
                <c:pt idx="10">
                  <c:v>8.7660125080871261</c:v>
                </c:pt>
                <c:pt idx="11">
                  <c:v>8.1038483852252945</c:v>
                </c:pt>
                <c:pt idx="12">
                  <c:v>8.0473697220287193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602-458F-B82E-F79215185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A602-458F-B82E-F79215185132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7.4402985074626864</c:v>
                      </c:pt>
                      <c:pt idx="1">
                        <c:v>7.4991482112436119</c:v>
                      </c:pt>
                      <c:pt idx="2">
                        <c:v>8.8174386920980918</c:v>
                      </c:pt>
                      <c:pt idx="3">
                        <c:v>6.8098720292504566</c:v>
                      </c:pt>
                      <c:pt idx="4">
                        <c:v>6.4708171206225682</c:v>
                      </c:pt>
                      <c:pt idx="5">
                        <c:v>8.1428571428571423</c:v>
                      </c:pt>
                      <c:pt idx="6">
                        <c:v>8.5867530597552193</c:v>
                      </c:pt>
                      <c:pt idx="7">
                        <c:v>9.3118971061093241</c:v>
                      </c:pt>
                      <c:pt idx="8">
                        <c:v>7.0184448462929474</c:v>
                      </c:pt>
                      <c:pt idx="9">
                        <c:v>7.649340770791075</c:v>
                      </c:pt>
                      <c:pt idx="10">
                        <c:v>8.677560868611538</c:v>
                      </c:pt>
                      <c:pt idx="11">
                        <c:v>8.1219634360130222</c:v>
                      </c:pt>
                      <c:pt idx="12">
                        <c:v>8.0097500686624556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A602-458F-B82E-F7921518513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02-458F-B82E-F7921518513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02-458F-B82E-F7921518513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02-458F-B82E-F7921518513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02-458F-B82E-F7921518513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02-458F-B82E-F7921518513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02-458F-B82E-F7921518513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02-458F-B82E-F7921518513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02-458F-B82E-F7921518513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02-458F-B82E-F7921518513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02-458F-B82E-F7921518513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602-458F-B82E-F7921518513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602-458F-B82E-F7921518513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602-458F-B82E-F79215185132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-0.11201366431228266</c:v>
                </c:pt>
                <c:pt idx="1">
                  <c:v>-0.72267573168376931</c:v>
                </c:pt>
                <c:pt idx="2">
                  <c:v>0.11900614925863362</c:v>
                </c:pt>
                <c:pt idx="3">
                  <c:v>1.132675098208586</c:v>
                </c:pt>
                <c:pt idx="4">
                  <c:v>-1.7621863988924762</c:v>
                </c:pt>
                <c:pt idx="5">
                  <c:v>0.6053700994315161</c:v>
                </c:pt>
                <c:pt idx="6">
                  <c:v>0.45323671388866948</c:v>
                </c:pt>
                <c:pt idx="7">
                  <c:v>0.46197379691996776</c:v>
                </c:pt>
                <c:pt idx="8">
                  <c:v>-0.55953813270080666</c:v>
                </c:pt>
                <c:pt idx="9">
                  <c:v>-0.13314818148758167</c:v>
                </c:pt>
                <c:pt idx="10">
                  <c:v>1.0129004748921053</c:v>
                </c:pt>
                <c:pt idx="11">
                  <c:v>0.52917501839112369</c:v>
                </c:pt>
                <c:pt idx="12">
                  <c:v>0.10683840348131479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602-458F-B82E-F79215185132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-1.7320722094332659</c:v>
                </c:pt>
                <c:pt idx="1">
                  <c:v>-1.6219933203544583</c:v>
                </c:pt>
                <c:pt idx="2">
                  <c:v>-1.2143767520672135</c:v>
                </c:pt>
                <c:pt idx="3">
                  <c:v>0.44135617768491109</c:v>
                </c:pt>
                <c:pt idx="4">
                  <c:v>-2.4742856088935596</c:v>
                </c:pt>
                <c:pt idx="5">
                  <c:v>2.7919014934372655E-2</c:v>
                </c:pt>
                <c:pt idx="6">
                  <c:v>0.11842955548595135</c:v>
                </c:pt>
                <c:pt idx="7">
                  <c:v>-1.1187235701706637</c:v>
                </c:pt>
                <c:pt idx="8">
                  <c:v>-0.68566996326952356</c:v>
                </c:pt>
                <c:pt idx="9">
                  <c:v>-0.74008071485753568</c:v>
                </c:pt>
                <c:pt idx="10">
                  <c:v>0.11568820438624883</c:v>
                </c:pt>
                <c:pt idx="11">
                  <c:v>-2.2089798218264676</c:v>
                </c:pt>
                <c:pt idx="12">
                  <c:v>-0.93955800835810521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602-458F-B82E-F79215185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E9-44E0-A94C-EADC210F002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8.3207261724659602</c:v>
                </c:pt>
                <c:pt idx="1">
                  <c:v>7.5545081967213115</c:v>
                </c:pt>
                <c:pt idx="2">
                  <c:v>6.8194308145240434</c:v>
                </c:pt>
                <c:pt idx="3">
                  <c:v>6.8827930174563594</c:v>
                </c:pt>
                <c:pt idx="4">
                  <c:v>7.2330484330484328</c:v>
                </c:pt>
                <c:pt idx="5">
                  <c:v>6.8007870142646336</c:v>
                </c:pt>
                <c:pt idx="6">
                  <c:v>7.7926267281105988</c:v>
                </c:pt>
                <c:pt idx="7">
                  <c:v>8.7209000432713104</c:v>
                </c:pt>
                <c:pt idx="8">
                  <c:v>7.3469263542300673</c:v>
                </c:pt>
                <c:pt idx="9">
                  <c:v>6.7281697089294523</c:v>
                </c:pt>
                <c:pt idx="10">
                  <c:v>6.5222276502198335</c:v>
                </c:pt>
                <c:pt idx="11">
                  <c:v>6.819106840022612</c:v>
                </c:pt>
                <c:pt idx="12">
                  <c:v>7.3102642901044872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E9-44E0-A94C-EADC210F002E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4E9-44E0-A94C-EADC210F002E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7.27756445419638</c:v>
                </c:pt>
                <c:pt idx="1">
                  <c:v>6.850265352539803</c:v>
                </c:pt>
                <c:pt idx="2">
                  <c:v>6.9960352422907492</c:v>
                </c:pt>
                <c:pt idx="3">
                  <c:v>5.7793180966654178</c:v>
                </c:pt>
                <c:pt idx="4">
                  <c:v>6.5626134301270413</c:v>
                </c:pt>
                <c:pt idx="5">
                  <c:v>7.2028608582574769</c:v>
                </c:pt>
                <c:pt idx="6">
                  <c:v>7.3701103309929792</c:v>
                </c:pt>
                <c:pt idx="7">
                  <c:v>9.1632016632016633</c:v>
                </c:pt>
                <c:pt idx="8">
                  <c:v>8.2704333516182125</c:v>
                </c:pt>
                <c:pt idx="9">
                  <c:v>6.9806382215847975</c:v>
                </c:pt>
                <c:pt idx="10">
                  <c:v>7.6692268305171529</c:v>
                </c:pt>
                <c:pt idx="11">
                  <c:v>7.4792987691160011</c:v>
                </c:pt>
                <c:pt idx="12">
                  <c:v>7.2943743582220915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4E9-44E0-A94C-EADC210F002E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E9-44E0-A94C-EADC210F002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8.6011770031688553</c:v>
                </c:pt>
                <c:pt idx="1">
                  <c:v>7.0878425860857339</c:v>
                </c:pt>
                <c:pt idx="2">
                  <c:v>8.7546928327645048</c:v>
                </c:pt>
                <c:pt idx="3">
                  <c:v>7.087134502923977</c:v>
                </c:pt>
                <c:pt idx="4">
                  <c:v>8.4859525899912196</c:v>
                </c:pt>
                <c:pt idx="5">
                  <c:v>9.0575418994413415</c:v>
                </c:pt>
                <c:pt idx="6">
                  <c:v>8.1836337067705802</c:v>
                </c:pt>
                <c:pt idx="7">
                  <c:v>9.676109215017064</c:v>
                </c:pt>
                <c:pt idx="8">
                  <c:v>10.120506329113924</c:v>
                </c:pt>
                <c:pt idx="9">
                  <c:v>8.2170378225521379</c:v>
                </c:pt>
                <c:pt idx="10">
                  <c:v>9.6416397973284198</c:v>
                </c:pt>
                <c:pt idx="11">
                  <c:v>9.2547491475888943</c:v>
                </c:pt>
                <c:pt idx="12">
                  <c:v>8.5747456571389016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4E9-44E0-A94C-EADC210F002E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4E9-44E0-A94C-EADC210F002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4E9-44E0-A94C-EADC210F002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8.8268962308050263</c:v>
                </c:pt>
                <c:pt idx="1">
                  <c:v>6.7028140013726834</c:v>
                </c:pt>
                <c:pt idx="2">
                  <c:v>8.3068920676202858</c:v>
                </c:pt>
                <c:pt idx="3">
                  <c:v>7.6285998013902683</c:v>
                </c:pt>
                <c:pt idx="4">
                  <c:v>8.477672530446549</c:v>
                </c:pt>
                <c:pt idx="5">
                  <c:v>8.6951278340569225</c:v>
                </c:pt>
                <c:pt idx="6">
                  <c:v>9.6268456375838927</c:v>
                </c:pt>
                <c:pt idx="7">
                  <c:v>8.7766185946609383</c:v>
                </c:pt>
                <c:pt idx="8">
                  <c:v>9.769729729729729</c:v>
                </c:pt>
                <c:pt idx="9">
                  <c:v>7.9131231671554252</c:v>
                </c:pt>
                <c:pt idx="10">
                  <c:v>8.7458977965307074</c:v>
                </c:pt>
                <c:pt idx="11">
                  <c:v>8.897830018083182</c:v>
                </c:pt>
                <c:pt idx="12">
                  <c:v>8.4420922400164962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4E9-44E0-A94C-EADC210F0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4E9-44E0-A94C-EADC210F002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4E9-44E0-A94C-EADC210F002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E9-44E0-A94C-EADC210F002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E9-44E0-A94C-EADC210F002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E9-44E0-A94C-EADC210F002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E9-44E0-A94C-EADC210F002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E9-44E0-A94C-EADC210F002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E9-44E0-A94C-EADC210F002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E9-44E0-A94C-EADC210F002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E9-44E0-A94C-EADC210F002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E9-44E0-A94C-EADC210F002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E9-44E0-A94C-EADC210F002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E9-44E0-A94C-EADC210F002E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0.22571922763617103</c:v>
                </c:pt>
                <c:pt idx="1">
                  <c:v>-0.38502858471305057</c:v>
                </c:pt>
                <c:pt idx="2">
                  <c:v>-0.44780076514421907</c:v>
                </c:pt>
                <c:pt idx="3">
                  <c:v>0.54146529846629132</c:v>
                </c:pt>
                <c:pt idx="4">
                  <c:v>-8.2800595446705927E-3</c:v>
                </c:pt>
                <c:pt idx="5">
                  <c:v>-0.362414065384419</c:v>
                </c:pt>
                <c:pt idx="6">
                  <c:v>1.4432119308133124</c:v>
                </c:pt>
                <c:pt idx="7">
                  <c:v>-0.8994906203561257</c:v>
                </c:pt>
                <c:pt idx="8">
                  <c:v>-0.35077659938419536</c:v>
                </c:pt>
                <c:pt idx="9">
                  <c:v>-0.3039146553967127</c:v>
                </c:pt>
                <c:pt idx="10">
                  <c:v>-0.89574200079771238</c:v>
                </c:pt>
                <c:pt idx="11">
                  <c:v>-0.35691912950571236</c:v>
                </c:pt>
                <c:pt idx="12">
                  <c:v>-0.13265341712240541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4E9-44E0-A94C-EADC210F002E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0.50617005833906603</c:v>
                </c:pt>
                <c:pt idx="1">
                  <c:v>-0.85169419534862811</c:v>
                </c:pt>
                <c:pt idx="2">
                  <c:v>1.4874612530962423</c:v>
                </c:pt>
                <c:pt idx="3">
                  <c:v>0.74580678393390887</c:v>
                </c:pt>
                <c:pt idx="4">
                  <c:v>1.2446240973981162</c:v>
                </c:pt>
                <c:pt idx="5">
                  <c:v>1.8943408197922889</c:v>
                </c:pt>
                <c:pt idx="6">
                  <c:v>1.8342189094732939</c:v>
                </c:pt>
                <c:pt idx="7">
                  <c:v>5.5718551389627891E-2</c:v>
                </c:pt>
                <c:pt idx="8">
                  <c:v>2.4228033754996616</c:v>
                </c:pt>
                <c:pt idx="9">
                  <c:v>1.1849534582259729</c:v>
                </c:pt>
                <c:pt idx="10">
                  <c:v>2.2236701463108739</c:v>
                </c:pt>
                <c:pt idx="11">
                  <c:v>2.0787231780605699</c:v>
                </c:pt>
                <c:pt idx="12">
                  <c:v>1.131827949912009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4E9-44E0-A94C-EADC210F0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EA-4015-951B-E82B756A799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8.3870049184571585</c:v>
                </c:pt>
                <c:pt idx="1">
                  <c:v>8.9604031677465805</c:v>
                </c:pt>
                <c:pt idx="2">
                  <c:v>7.8172443425952451</c:v>
                </c:pt>
                <c:pt idx="3">
                  <c:v>7.4230145867098862</c:v>
                </c:pt>
                <c:pt idx="4">
                  <c:v>8.2088731841382021</c:v>
                </c:pt>
                <c:pt idx="5">
                  <c:v>9.1790865384615383</c:v>
                </c:pt>
                <c:pt idx="6">
                  <c:v>9.4411160058737149</c:v>
                </c:pt>
                <c:pt idx="7">
                  <c:v>8.1819078947368418</c:v>
                </c:pt>
                <c:pt idx="8">
                  <c:v>8.8647646219686163</c:v>
                </c:pt>
                <c:pt idx="9">
                  <c:v>8.5650236702868288</c:v>
                </c:pt>
                <c:pt idx="10">
                  <c:v>7.6086956521739131</c:v>
                </c:pt>
                <c:pt idx="11">
                  <c:v>10.239726027397261</c:v>
                </c:pt>
                <c:pt idx="12">
                  <c:v>8.5827144313382853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EA-4015-951B-E82B756A799A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EA-4015-951B-E82B756A799A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8.8435324294613409</c:v>
                </c:pt>
                <c:pt idx="1">
                  <c:v>7.5259042033235586</c:v>
                </c:pt>
                <c:pt idx="2">
                  <c:v>8.6417662682602927</c:v>
                </c:pt>
                <c:pt idx="3">
                  <c:v>7.0787526427061307</c:v>
                </c:pt>
                <c:pt idx="4">
                  <c:v>8.3211458725970591</c:v>
                </c:pt>
                <c:pt idx="5">
                  <c:v>8.8187972919155708</c:v>
                </c:pt>
                <c:pt idx="6">
                  <c:v>8.4194266629557468</c:v>
                </c:pt>
                <c:pt idx="7">
                  <c:v>8.0364372469635619</c:v>
                </c:pt>
                <c:pt idx="8">
                  <c:v>8.6323838080959518</c:v>
                </c:pt>
                <c:pt idx="9">
                  <c:v>7.398474487112046</c:v>
                </c:pt>
                <c:pt idx="10">
                  <c:v>8.6113074204947004</c:v>
                </c:pt>
                <c:pt idx="11">
                  <c:v>8.6826692270763317</c:v>
                </c:pt>
                <c:pt idx="12">
                  <c:v>8.2205484045708985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EA-4015-951B-E82B756A799A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EA-4015-951B-E82B756A799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8.3992114342040409</c:v>
                </c:pt>
                <c:pt idx="1">
                  <c:v>8.727555141348244</c:v>
                </c:pt>
                <c:pt idx="2">
                  <c:v>8.664422395464209</c:v>
                </c:pt>
                <c:pt idx="3">
                  <c:v>7.7432362122788758</c:v>
                </c:pt>
                <c:pt idx="4">
                  <c:v>8.3223995271867608</c:v>
                </c:pt>
                <c:pt idx="5">
                  <c:v>8.9193006052454606</c:v>
                </c:pt>
                <c:pt idx="6">
                  <c:v>8.3368211260587941</c:v>
                </c:pt>
                <c:pt idx="7">
                  <c:v>8.2916447714135568</c:v>
                </c:pt>
                <c:pt idx="8">
                  <c:v>8.9404954227248243</c:v>
                </c:pt>
                <c:pt idx="9">
                  <c:v>8.0896470588235285</c:v>
                </c:pt>
                <c:pt idx="10">
                  <c:v>8.4856290672451191</c:v>
                </c:pt>
                <c:pt idx="11">
                  <c:v>9.0498414136837333</c:v>
                </c:pt>
                <c:pt idx="12">
                  <c:v>8.4851200579355925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EA-4015-951B-E82B756A799A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4EA-4015-951B-E82B756A799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4EA-4015-951B-E82B756A799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8.608603667136812</c:v>
                </c:pt>
                <c:pt idx="1">
                  <c:v>8.2370138345079607</c:v>
                </c:pt>
                <c:pt idx="2">
                  <c:v>7.8031830238726787</c:v>
                </c:pt>
                <c:pt idx="3">
                  <c:v>8.3330936975796792</c:v>
                </c:pt>
                <c:pt idx="4">
                  <c:v>7.6908373786407767</c:v>
                </c:pt>
                <c:pt idx="5">
                  <c:v>8.4891791044776124</c:v>
                </c:pt>
                <c:pt idx="6">
                  <c:v>7.6555997194295067</c:v>
                </c:pt>
                <c:pt idx="7">
                  <c:v>8.3114473308592629</c:v>
                </c:pt>
                <c:pt idx="8">
                  <c:v>8.7204788094467816</c:v>
                </c:pt>
                <c:pt idx="9">
                  <c:v>8.1410483666751077</c:v>
                </c:pt>
                <c:pt idx="10">
                  <c:v>8.5639518611810797</c:v>
                </c:pt>
                <c:pt idx="11">
                  <c:v>9.620396600566572</c:v>
                </c:pt>
                <c:pt idx="12">
                  <c:v>8.3521609571393363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4EA-4015-951B-E82B756A7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EA-4015-951B-E82B756A799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EA-4015-951B-E82B756A799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EA-4015-951B-E82B756A799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EA-4015-951B-E82B756A799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EA-4015-951B-E82B756A799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EA-4015-951B-E82B756A799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EA-4015-951B-E82B756A799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EA-4015-951B-E82B756A799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EA-4015-951B-E82B756A799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EA-4015-951B-E82B756A799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EA-4015-951B-E82B756A799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EA-4015-951B-E82B756A799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EA-4015-951B-E82B756A799A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0.20939223293277109</c:v>
                </c:pt>
                <c:pt idx="1">
                  <c:v>-0.4905413068402833</c:v>
                </c:pt>
                <c:pt idx="2">
                  <c:v>-0.8612393715915303</c:v>
                </c:pt>
                <c:pt idx="3">
                  <c:v>0.5898574853008034</c:v>
                </c:pt>
                <c:pt idx="4">
                  <c:v>-0.63156214854598414</c:v>
                </c:pt>
                <c:pt idx="5">
                  <c:v>-0.43012150076784827</c:v>
                </c:pt>
                <c:pt idx="6">
                  <c:v>-0.68122140662928743</c:v>
                </c:pt>
                <c:pt idx="7">
                  <c:v>1.9802559445706081E-2</c:v>
                </c:pt>
                <c:pt idx="8">
                  <c:v>-0.22001661327804278</c:v>
                </c:pt>
                <c:pt idx="9">
                  <c:v>5.1401307851579148E-2</c:v>
                </c:pt>
                <c:pt idx="10">
                  <c:v>7.8322793935960533E-2</c:v>
                </c:pt>
                <c:pt idx="11">
                  <c:v>0.57055518688283868</c:v>
                </c:pt>
                <c:pt idx="12">
                  <c:v>-0.13295910079625628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4EA-4015-951B-E82B756A799A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0.22159874867965357</c:v>
                </c:pt>
                <c:pt idx="1">
                  <c:v>-0.72338933323861987</c:v>
                </c:pt>
                <c:pt idx="2">
                  <c:v>-1.406131872256644E-2</c:v>
                </c:pt>
                <c:pt idx="3">
                  <c:v>0.91007911086979298</c:v>
                </c:pt>
                <c:pt idx="4">
                  <c:v>-0.51803580549742545</c:v>
                </c:pt>
                <c:pt idx="5">
                  <c:v>-0.68990743398392596</c:v>
                </c:pt>
                <c:pt idx="6">
                  <c:v>-1.7855162864442082</c:v>
                </c:pt>
                <c:pt idx="7">
                  <c:v>0.12953943612242114</c:v>
                </c:pt>
                <c:pt idx="8">
                  <c:v>-0.1442858125218347</c:v>
                </c:pt>
                <c:pt idx="9">
                  <c:v>-0.42397530361172109</c:v>
                </c:pt>
                <c:pt idx="10">
                  <c:v>0.95525620900716657</c:v>
                </c:pt>
                <c:pt idx="11">
                  <c:v>-0.61932942683068859</c:v>
                </c:pt>
                <c:pt idx="12">
                  <c:v>-0.230553474198949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4EA-4015-951B-E82B756A7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83-476D-B899-03E78CC6B17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8.7561470215462602</c:v>
                </c:pt>
                <c:pt idx="1">
                  <c:v>8.2753522753522759</c:v>
                </c:pt>
                <c:pt idx="2">
                  <c:v>7.7726962457337887</c:v>
                </c:pt>
                <c:pt idx="3">
                  <c:v>7.0782060785767236</c:v>
                </c:pt>
                <c:pt idx="4">
                  <c:v>8.4609339919173774</c:v>
                </c:pt>
                <c:pt idx="5">
                  <c:v>9.6179577464788739</c:v>
                </c:pt>
                <c:pt idx="6">
                  <c:v>8.2886922320550642</c:v>
                </c:pt>
                <c:pt idx="7">
                  <c:v>8.9417061611374411</c:v>
                </c:pt>
                <c:pt idx="8">
                  <c:v>9.5273103805332635</c:v>
                </c:pt>
                <c:pt idx="9">
                  <c:v>8.0566202090592327</c:v>
                </c:pt>
                <c:pt idx="10">
                  <c:v>7.5836481381543441</c:v>
                </c:pt>
                <c:pt idx="11">
                  <c:v>8.4247185126996591</c:v>
                </c:pt>
                <c:pt idx="12">
                  <c:v>8.377732417888291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83-476D-B899-03E78CC6B174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83-476D-B899-03E78CC6B174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7.6506691278264887</c:v>
                </c:pt>
                <c:pt idx="1">
                  <c:v>7.2104653855059038</c:v>
                </c:pt>
                <c:pt idx="2">
                  <c:v>8.0534644995722839</c:v>
                </c:pt>
                <c:pt idx="3">
                  <c:v>6.4822436110189177</c:v>
                </c:pt>
                <c:pt idx="4">
                  <c:v>8.4026390870185441</c:v>
                </c:pt>
                <c:pt idx="5">
                  <c:v>8.4086679725759055</c:v>
                </c:pt>
                <c:pt idx="6">
                  <c:v>8.5101010101010104</c:v>
                </c:pt>
                <c:pt idx="7">
                  <c:v>9.9118942731277535</c:v>
                </c:pt>
                <c:pt idx="8">
                  <c:v>9.6579052969502399</c:v>
                </c:pt>
                <c:pt idx="9">
                  <c:v>9.0385735080058218</c:v>
                </c:pt>
                <c:pt idx="10">
                  <c:v>8.0379550735863674</c:v>
                </c:pt>
                <c:pt idx="11">
                  <c:v>9.181432360742706</c:v>
                </c:pt>
                <c:pt idx="12">
                  <c:v>8.3670963781461012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83-476D-B899-03E78CC6B174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83-476D-B899-03E78CC6B17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8.8914016489988228</c:v>
                </c:pt>
                <c:pt idx="1">
                  <c:v>8.468486462494452</c:v>
                </c:pt>
                <c:pt idx="2">
                  <c:v>9.3040983606557379</c:v>
                </c:pt>
                <c:pt idx="3">
                  <c:v>7.1687763713080166</c:v>
                </c:pt>
                <c:pt idx="4">
                  <c:v>10.775368362524326</c:v>
                </c:pt>
                <c:pt idx="5">
                  <c:v>9.573651191969887</c:v>
                </c:pt>
                <c:pt idx="6">
                  <c:v>10.025668679896462</c:v>
                </c:pt>
                <c:pt idx="7">
                  <c:v>9.6800704902274912</c:v>
                </c:pt>
                <c:pt idx="8">
                  <c:v>8.8518155053974485</c:v>
                </c:pt>
                <c:pt idx="9">
                  <c:v>9.1355339805825242</c:v>
                </c:pt>
                <c:pt idx="10">
                  <c:v>8.6134094151212555</c:v>
                </c:pt>
                <c:pt idx="11">
                  <c:v>8.475026567481402</c:v>
                </c:pt>
                <c:pt idx="12">
                  <c:v>9.0323371426511407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83-476D-B899-03E78CC6B174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683-476D-B899-03E78CC6B17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683-476D-B899-03E78CC6B17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9.5242515664887453</c:v>
                </c:pt>
                <c:pt idx="1">
                  <c:v>8.3471822295351714</c:v>
                </c:pt>
                <c:pt idx="2">
                  <c:v>8.9576891781936538</c:v>
                </c:pt>
                <c:pt idx="3">
                  <c:v>7.0147563486616331</c:v>
                </c:pt>
                <c:pt idx="4">
                  <c:v>8.4209884075655896</c:v>
                </c:pt>
                <c:pt idx="5">
                  <c:v>8.9339884101788858</c:v>
                </c:pt>
                <c:pt idx="6">
                  <c:v>8.0485402113559026</c:v>
                </c:pt>
                <c:pt idx="7">
                  <c:v>9.3494736842105262</c:v>
                </c:pt>
                <c:pt idx="8">
                  <c:v>9.4313593539703895</c:v>
                </c:pt>
                <c:pt idx="9">
                  <c:v>8.3060606060606066</c:v>
                </c:pt>
                <c:pt idx="10">
                  <c:v>9.2076281287246715</c:v>
                </c:pt>
                <c:pt idx="11">
                  <c:v>8.7723595505617986</c:v>
                </c:pt>
                <c:pt idx="12">
                  <c:v>8.6301944799474946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683-476D-B899-03E78CC6B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83-476D-B899-03E78CC6B17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83-476D-B899-03E78CC6B17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83-476D-B899-03E78CC6B17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83-476D-B899-03E78CC6B17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83-476D-B899-03E78CC6B17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83-476D-B899-03E78CC6B17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83-476D-B899-03E78CC6B17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83-476D-B899-03E78CC6B17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83-476D-B899-03E78CC6B17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83-476D-B899-03E78CC6B17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83-476D-B899-03E78CC6B17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83-476D-B899-03E78CC6B17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83-476D-B899-03E78CC6B174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0.63284991748992248</c:v>
                </c:pt>
                <c:pt idx="1">
                  <c:v>-0.12130423295928061</c:v>
                </c:pt>
                <c:pt idx="2">
                  <c:v>-0.34640918246208408</c:v>
                </c:pt>
                <c:pt idx="3">
                  <c:v>-0.15402002264638348</c:v>
                </c:pt>
                <c:pt idx="4">
                  <c:v>-2.3543799549587359</c:v>
                </c:pt>
                <c:pt idx="5">
                  <c:v>-0.63966278179100122</c:v>
                </c:pt>
                <c:pt idx="6">
                  <c:v>-1.9771284685405597</c:v>
                </c:pt>
                <c:pt idx="7">
                  <c:v>-0.33059680601696506</c:v>
                </c:pt>
                <c:pt idx="8">
                  <c:v>0.57954384857294095</c:v>
                </c:pt>
                <c:pt idx="9">
                  <c:v>-0.82947337452191761</c:v>
                </c:pt>
                <c:pt idx="10">
                  <c:v>0.59421871360341605</c:v>
                </c:pt>
                <c:pt idx="11">
                  <c:v>0.29733298308039657</c:v>
                </c:pt>
                <c:pt idx="12">
                  <c:v>-0.40214266270364618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683-476D-B899-03E78CC6B174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0.76810454494248503</c:v>
                </c:pt>
                <c:pt idx="1">
                  <c:v>7.1829954182895506E-2</c:v>
                </c:pt>
                <c:pt idx="2">
                  <c:v>1.1849929324598651</c:v>
                </c:pt>
                <c:pt idx="3">
                  <c:v>-6.3449729915090458E-2</c:v>
                </c:pt>
                <c:pt idx="4">
                  <c:v>-3.9945584351787744E-2</c:v>
                </c:pt>
                <c:pt idx="5">
                  <c:v>-0.68396933629998813</c:v>
                </c:pt>
                <c:pt idx="6">
                  <c:v>-0.24015202069916164</c:v>
                </c:pt>
                <c:pt idx="7">
                  <c:v>0.40776752307308506</c:v>
                </c:pt>
                <c:pt idx="8">
                  <c:v>-9.595102656287402E-2</c:v>
                </c:pt>
                <c:pt idx="9">
                  <c:v>0.24944039700137388</c:v>
                </c:pt>
                <c:pt idx="10">
                  <c:v>1.6239799905703274</c:v>
                </c:pt>
                <c:pt idx="11">
                  <c:v>0.34764103786213951</c:v>
                </c:pt>
                <c:pt idx="12">
                  <c:v>0.25246206205920352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683-476D-B899-03E78CC6B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31-4E59-B763-22B9D9586A6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8.3870049184571585</c:v>
                </c:pt>
                <c:pt idx="1">
                  <c:v>8.9604031677465805</c:v>
                </c:pt>
                <c:pt idx="2">
                  <c:v>7.8172443425952451</c:v>
                </c:pt>
                <c:pt idx="3">
                  <c:v>7.4230145867098862</c:v>
                </c:pt>
                <c:pt idx="4">
                  <c:v>8.2088731841382021</c:v>
                </c:pt>
                <c:pt idx="5">
                  <c:v>9.1790865384615383</c:v>
                </c:pt>
                <c:pt idx="6">
                  <c:v>9.4411160058737149</c:v>
                </c:pt>
                <c:pt idx="7">
                  <c:v>8.1819078947368418</c:v>
                </c:pt>
                <c:pt idx="8">
                  <c:v>8.8647646219686163</c:v>
                </c:pt>
                <c:pt idx="9">
                  <c:v>8.5650236702868288</c:v>
                </c:pt>
                <c:pt idx="10">
                  <c:v>7.6086956521739131</c:v>
                </c:pt>
                <c:pt idx="11">
                  <c:v>10.239726027397261</c:v>
                </c:pt>
                <c:pt idx="12">
                  <c:v>8.5827144313382853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31-4E59-B763-22B9D9586A6C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31-4E59-B763-22B9D9586A6C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8.8435324294613409</c:v>
                </c:pt>
                <c:pt idx="1">
                  <c:v>7.5259042033235586</c:v>
                </c:pt>
                <c:pt idx="2">
                  <c:v>8.6417662682602927</c:v>
                </c:pt>
                <c:pt idx="3">
                  <c:v>7.0787526427061307</c:v>
                </c:pt>
                <c:pt idx="4">
                  <c:v>8.3211458725970591</c:v>
                </c:pt>
                <c:pt idx="5">
                  <c:v>8.8187972919155708</c:v>
                </c:pt>
                <c:pt idx="6">
                  <c:v>8.4194266629557468</c:v>
                </c:pt>
                <c:pt idx="7">
                  <c:v>8.0364372469635619</c:v>
                </c:pt>
                <c:pt idx="8">
                  <c:v>8.6323838080959518</c:v>
                </c:pt>
                <c:pt idx="9">
                  <c:v>7.398474487112046</c:v>
                </c:pt>
                <c:pt idx="10">
                  <c:v>8.6113074204947004</c:v>
                </c:pt>
                <c:pt idx="11">
                  <c:v>8.6826692270763317</c:v>
                </c:pt>
                <c:pt idx="12">
                  <c:v>8.2205484045708985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31-4E59-B763-22B9D9586A6C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31-4E59-B763-22B9D9586A6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8.3992114342040409</c:v>
                </c:pt>
                <c:pt idx="1">
                  <c:v>8.727555141348244</c:v>
                </c:pt>
                <c:pt idx="2">
                  <c:v>8.664422395464209</c:v>
                </c:pt>
                <c:pt idx="3">
                  <c:v>7.7432362122788758</c:v>
                </c:pt>
                <c:pt idx="4">
                  <c:v>8.3223995271867608</c:v>
                </c:pt>
                <c:pt idx="5">
                  <c:v>8.9193006052454606</c:v>
                </c:pt>
                <c:pt idx="6">
                  <c:v>8.3368211260587941</c:v>
                </c:pt>
                <c:pt idx="7">
                  <c:v>8.2916447714135568</c:v>
                </c:pt>
                <c:pt idx="8">
                  <c:v>8.9404954227248243</c:v>
                </c:pt>
                <c:pt idx="9">
                  <c:v>8.0896470588235285</c:v>
                </c:pt>
                <c:pt idx="10">
                  <c:v>8.4856290672451191</c:v>
                </c:pt>
                <c:pt idx="11">
                  <c:v>9.0498414136837333</c:v>
                </c:pt>
                <c:pt idx="12">
                  <c:v>8.4851200579355925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31-4E59-B763-22B9D9586A6C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D31-4E59-B763-22B9D9586A6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D31-4E59-B763-22B9D9586A6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8.608603667136812</c:v>
                </c:pt>
                <c:pt idx="1">
                  <c:v>8.2370138345079607</c:v>
                </c:pt>
                <c:pt idx="2">
                  <c:v>7.8031830238726787</c:v>
                </c:pt>
                <c:pt idx="3">
                  <c:v>8.3330936975796792</c:v>
                </c:pt>
                <c:pt idx="4">
                  <c:v>7.6908373786407767</c:v>
                </c:pt>
                <c:pt idx="5">
                  <c:v>8.4891791044776124</c:v>
                </c:pt>
                <c:pt idx="6">
                  <c:v>7.6555997194295067</c:v>
                </c:pt>
                <c:pt idx="7">
                  <c:v>8.3114473308592629</c:v>
                </c:pt>
                <c:pt idx="8">
                  <c:v>8.7204788094467816</c:v>
                </c:pt>
                <c:pt idx="9">
                  <c:v>8.1410483666751077</c:v>
                </c:pt>
                <c:pt idx="10">
                  <c:v>8.5639518611810797</c:v>
                </c:pt>
                <c:pt idx="11">
                  <c:v>9.620396600566572</c:v>
                </c:pt>
                <c:pt idx="12">
                  <c:v>8.3521609571393363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D31-4E59-B763-22B9D9586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31-4E59-B763-22B9D9586A6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31-4E59-B763-22B9D9586A6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31-4E59-B763-22B9D9586A6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31-4E59-B763-22B9D9586A6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31-4E59-B763-22B9D9586A6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31-4E59-B763-22B9D9586A6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31-4E59-B763-22B9D9586A6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31-4E59-B763-22B9D9586A6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31-4E59-B763-22B9D9586A6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31-4E59-B763-22B9D9586A6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31-4E59-B763-22B9D9586A6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31-4E59-B763-22B9D9586A6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31-4E59-B763-22B9D9586A6C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0.20939223293277109</c:v>
                </c:pt>
                <c:pt idx="1">
                  <c:v>-0.4905413068402833</c:v>
                </c:pt>
                <c:pt idx="2">
                  <c:v>-0.8612393715915303</c:v>
                </c:pt>
                <c:pt idx="3">
                  <c:v>0.5898574853008034</c:v>
                </c:pt>
                <c:pt idx="4">
                  <c:v>-0.63156214854598414</c:v>
                </c:pt>
                <c:pt idx="5">
                  <c:v>-0.43012150076784827</c:v>
                </c:pt>
                <c:pt idx="6">
                  <c:v>-0.68122140662928743</c:v>
                </c:pt>
                <c:pt idx="7">
                  <c:v>1.9802559445706081E-2</c:v>
                </c:pt>
                <c:pt idx="8">
                  <c:v>-0.22001661327804278</c:v>
                </c:pt>
                <c:pt idx="9">
                  <c:v>5.1401307851579148E-2</c:v>
                </c:pt>
                <c:pt idx="10">
                  <c:v>7.8322793935960533E-2</c:v>
                </c:pt>
                <c:pt idx="11">
                  <c:v>0.57055518688283868</c:v>
                </c:pt>
                <c:pt idx="12">
                  <c:v>-0.13295910079625628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D31-4E59-B763-22B9D9586A6C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0.22159874867965357</c:v>
                </c:pt>
                <c:pt idx="1">
                  <c:v>-0.72338933323861987</c:v>
                </c:pt>
                <c:pt idx="2">
                  <c:v>-1.406131872256644E-2</c:v>
                </c:pt>
                <c:pt idx="3">
                  <c:v>0.91007911086979298</c:v>
                </c:pt>
                <c:pt idx="4">
                  <c:v>-0.51803580549742545</c:v>
                </c:pt>
                <c:pt idx="5">
                  <c:v>-0.68990743398392596</c:v>
                </c:pt>
                <c:pt idx="6">
                  <c:v>-1.7855162864442082</c:v>
                </c:pt>
                <c:pt idx="7">
                  <c:v>0.12953943612242114</c:v>
                </c:pt>
                <c:pt idx="8">
                  <c:v>-0.1442858125218347</c:v>
                </c:pt>
                <c:pt idx="9">
                  <c:v>-0.42397530361172109</c:v>
                </c:pt>
                <c:pt idx="10">
                  <c:v>0.95525620900716657</c:v>
                </c:pt>
                <c:pt idx="11">
                  <c:v>-0.61932942683068859</c:v>
                </c:pt>
                <c:pt idx="12">
                  <c:v>-0.230553474198949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D31-4E59-B763-22B9D9586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6E-492D-8AA9-3EC39EA081A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9.1074441687344905</c:v>
                </c:pt>
                <c:pt idx="1">
                  <c:v>8.3243180228491482</c:v>
                </c:pt>
                <c:pt idx="2">
                  <c:v>7.5138151875571824</c:v>
                </c:pt>
                <c:pt idx="3">
                  <c:v>9.9775224775224771</c:v>
                </c:pt>
                <c:pt idx="4">
                  <c:v>8.9593220338983048</c:v>
                </c:pt>
                <c:pt idx="5">
                  <c:v>8.7679558011049732</c:v>
                </c:pt>
                <c:pt idx="6">
                  <c:v>7.8179059180576633</c:v>
                </c:pt>
                <c:pt idx="7">
                  <c:v>9.6210045662100452</c:v>
                </c:pt>
                <c:pt idx="8">
                  <c:v>9.1018363939899825</c:v>
                </c:pt>
                <c:pt idx="9">
                  <c:v>6.8762626262626263</c:v>
                </c:pt>
                <c:pt idx="10">
                  <c:v>8.5194938440492471</c:v>
                </c:pt>
                <c:pt idx="11">
                  <c:v>9.0583635855906177</c:v>
                </c:pt>
                <c:pt idx="12">
                  <c:v>8.458189382963706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6E-492D-8AA9-3EC39EA081A9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6E-492D-8AA9-3EC39EA081A9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8.4483920367534449</c:v>
                </c:pt>
                <c:pt idx="1">
                  <c:v>8.2276861853325745</c:v>
                </c:pt>
                <c:pt idx="2">
                  <c:v>8.4184331797235021</c:v>
                </c:pt>
                <c:pt idx="3">
                  <c:v>9.1967109424414932</c:v>
                </c:pt>
                <c:pt idx="4">
                  <c:v>9.1746478873239443</c:v>
                </c:pt>
                <c:pt idx="5">
                  <c:v>7.0531249999999996</c:v>
                </c:pt>
                <c:pt idx="6">
                  <c:v>8.795209580838323</c:v>
                </c:pt>
                <c:pt idx="7">
                  <c:v>8.6090425531914896</c:v>
                </c:pt>
                <c:pt idx="8">
                  <c:v>9.8945233265720081</c:v>
                </c:pt>
                <c:pt idx="9">
                  <c:v>6.7535545023696679</c:v>
                </c:pt>
                <c:pt idx="10">
                  <c:v>7.8405093996361428</c:v>
                </c:pt>
                <c:pt idx="11">
                  <c:v>8.5618691588785047</c:v>
                </c:pt>
                <c:pt idx="12">
                  <c:v>8.2687803357527727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6E-492D-8AA9-3EC39EA081A9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6E-492D-8AA9-3EC39EA081A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7.381966351209253</c:v>
                </c:pt>
                <c:pt idx="1">
                  <c:v>8.1284599006387506</c:v>
                </c:pt>
                <c:pt idx="2">
                  <c:v>9.2266817410966642</c:v>
                </c:pt>
                <c:pt idx="3">
                  <c:v>8.1741071428571423</c:v>
                </c:pt>
                <c:pt idx="4">
                  <c:v>9.6876876876876885</c:v>
                </c:pt>
                <c:pt idx="5">
                  <c:v>8.2967863894139882</c:v>
                </c:pt>
                <c:pt idx="6">
                  <c:v>7.9409368635437882</c:v>
                </c:pt>
                <c:pt idx="7">
                  <c:v>7.965608465608466</c:v>
                </c:pt>
                <c:pt idx="8">
                  <c:v>8.3199052132701414</c:v>
                </c:pt>
                <c:pt idx="9">
                  <c:v>6.281114848630466</c:v>
                </c:pt>
                <c:pt idx="10">
                  <c:v>8.4503028143925896</c:v>
                </c:pt>
                <c:pt idx="11">
                  <c:v>7.6238277179576244</c:v>
                </c:pt>
                <c:pt idx="12">
                  <c:v>8.0127206977238892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6E-492D-8AA9-3EC39EA081A9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56E-492D-8AA9-3EC39EA081A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56E-492D-8AA9-3EC39EA081A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8.3423835381537579</c:v>
                </c:pt>
                <c:pt idx="1">
                  <c:v>8.6390164820318827</c:v>
                </c:pt>
                <c:pt idx="2">
                  <c:v>8.3439211391018624</c:v>
                </c:pt>
                <c:pt idx="3">
                  <c:v>10.570491803278689</c:v>
                </c:pt>
                <c:pt idx="4">
                  <c:v>8.620754716981132</c:v>
                </c:pt>
                <c:pt idx="5">
                  <c:v>10.466307277628033</c:v>
                </c:pt>
                <c:pt idx="6">
                  <c:v>7.2018779342723001</c:v>
                </c:pt>
                <c:pt idx="7">
                  <c:v>10.337874659400544</c:v>
                </c:pt>
                <c:pt idx="8">
                  <c:v>9.5922551252847388</c:v>
                </c:pt>
                <c:pt idx="9">
                  <c:v>7.0145454545454546</c:v>
                </c:pt>
                <c:pt idx="10">
                  <c:v>7.8947197926789761</c:v>
                </c:pt>
                <c:pt idx="11">
                  <c:v>8.3462793733681462</c:v>
                </c:pt>
                <c:pt idx="12">
                  <c:v>8.4210810567532288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56E-492D-8AA9-3EC39EA08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6E-492D-8AA9-3EC39EA081A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6E-492D-8AA9-3EC39EA081A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6E-492D-8AA9-3EC39EA081A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6E-492D-8AA9-3EC39EA081A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6E-492D-8AA9-3EC39EA081A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6E-492D-8AA9-3EC39EA081A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6E-492D-8AA9-3EC39EA081A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6E-492D-8AA9-3EC39EA081A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6E-492D-8AA9-3EC39EA081A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6E-492D-8AA9-3EC39EA081A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56E-492D-8AA9-3EC39EA081A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56E-492D-8AA9-3EC39EA081A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56E-492D-8AA9-3EC39EA081A9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0.96041718694450484</c:v>
                </c:pt>
                <c:pt idx="1">
                  <c:v>0.51055658139313209</c:v>
                </c:pt>
                <c:pt idx="2">
                  <c:v>-0.88276060199480177</c:v>
                </c:pt>
                <c:pt idx="3">
                  <c:v>2.3963846604215462</c:v>
                </c:pt>
                <c:pt idx="4">
                  <c:v>-1.0669329707065565</c:v>
                </c:pt>
                <c:pt idx="5">
                  <c:v>2.1695208882140449</c:v>
                </c:pt>
                <c:pt idx="6">
                  <c:v>-0.7390589292714882</c:v>
                </c:pt>
                <c:pt idx="7">
                  <c:v>2.3722661937920781</c:v>
                </c:pt>
                <c:pt idx="8">
                  <c:v>1.2723499120145974</c:v>
                </c:pt>
                <c:pt idx="9">
                  <c:v>0.73343060591498865</c:v>
                </c:pt>
                <c:pt idx="10">
                  <c:v>-0.55558302171361351</c:v>
                </c:pt>
                <c:pt idx="11">
                  <c:v>0.72245165541052181</c:v>
                </c:pt>
                <c:pt idx="12">
                  <c:v>0.40836035902933965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56E-492D-8AA9-3EC39EA081A9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-0.76506063058073259</c:v>
                </c:pt>
                <c:pt idx="1">
                  <c:v>0.31469845918273442</c:v>
                </c:pt>
                <c:pt idx="2">
                  <c:v>0.83010595154468003</c:v>
                </c:pt>
                <c:pt idx="3">
                  <c:v>0.59296932575621142</c:v>
                </c:pt>
                <c:pt idx="4">
                  <c:v>-0.33856731691717279</c:v>
                </c:pt>
                <c:pt idx="5">
                  <c:v>1.6983514765230598</c:v>
                </c:pt>
                <c:pt idx="6">
                  <c:v>-0.61602798378536328</c:v>
                </c:pt>
                <c:pt idx="7">
                  <c:v>0.71687009319049899</c:v>
                </c:pt>
                <c:pt idx="8">
                  <c:v>0.49041873129475633</c:v>
                </c:pt>
                <c:pt idx="9">
                  <c:v>0.13828282828282834</c:v>
                </c:pt>
                <c:pt idx="10">
                  <c:v>-0.62477405137027109</c:v>
                </c:pt>
                <c:pt idx="11">
                  <c:v>-0.71208421222247154</c:v>
                </c:pt>
                <c:pt idx="12">
                  <c:v>-3.7108326210477216E-2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56E-492D-8AA9-3EC39EA08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ED-4838-8973-467640E2324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9.533323072187164</c:v>
                </c:pt>
                <c:pt idx="1">
                  <c:v>9.2513717421124824</c:v>
                </c:pt>
                <c:pt idx="2">
                  <c:v>8.0050288237458602</c:v>
                </c:pt>
                <c:pt idx="3">
                  <c:v>10.622104063805544</c:v>
                </c:pt>
                <c:pt idx="4">
                  <c:v>11.348837209302326</c:v>
                </c:pt>
                <c:pt idx="5">
                  <c:v>6.9422222222222221</c:v>
                </c:pt>
                <c:pt idx="6">
                  <c:v>8.3686200378071831</c:v>
                </c:pt>
                <c:pt idx="7">
                  <c:v>9.8538461538461544</c:v>
                </c:pt>
                <c:pt idx="8">
                  <c:v>8.5935162094763093</c:v>
                </c:pt>
                <c:pt idx="9">
                  <c:v>6.1791423496574476</c:v>
                </c:pt>
                <c:pt idx="10">
                  <c:v>9.0084462151394415</c:v>
                </c:pt>
                <c:pt idx="11">
                  <c:v>8.2477545944452118</c:v>
                </c:pt>
                <c:pt idx="12">
                  <c:v>8.6256792679197343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ED-4838-8973-467640E23246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ED-4838-8973-467640E23246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8.4030825496342736</c:v>
                </c:pt>
                <c:pt idx="1">
                  <c:v>8.2292319749216301</c:v>
                </c:pt>
                <c:pt idx="2">
                  <c:v>9.0803940260565614</c:v>
                </c:pt>
                <c:pt idx="3">
                  <c:v>9.2377972465581983</c:v>
                </c:pt>
                <c:pt idx="4">
                  <c:v>7.8695652173913047</c:v>
                </c:pt>
                <c:pt idx="5">
                  <c:v>8.5033557046979862</c:v>
                </c:pt>
                <c:pt idx="6">
                  <c:v>7.8888888888888893</c:v>
                </c:pt>
                <c:pt idx="7">
                  <c:v>6.964788732394366</c:v>
                </c:pt>
                <c:pt idx="8">
                  <c:v>8.81</c:v>
                </c:pt>
                <c:pt idx="9">
                  <c:v>5.3309920983318699</c:v>
                </c:pt>
                <c:pt idx="10">
                  <c:v>8.603550295857989</c:v>
                </c:pt>
                <c:pt idx="11">
                  <c:v>8.9088376804254246</c:v>
                </c:pt>
                <c:pt idx="12">
                  <c:v>8.3434397163120568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ED-4838-8973-467640E23246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ED-4838-8973-467640E2324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8.2004524886877821</c:v>
                </c:pt>
                <c:pt idx="1">
                  <c:v>8.7536041939711673</c:v>
                </c:pt>
                <c:pt idx="2">
                  <c:v>9.4451237263464343</c:v>
                </c:pt>
                <c:pt idx="3">
                  <c:v>8.0933140933140937</c:v>
                </c:pt>
                <c:pt idx="4">
                  <c:v>9.7523364485981308</c:v>
                </c:pt>
                <c:pt idx="5">
                  <c:v>8.7606177606177607</c:v>
                </c:pt>
                <c:pt idx="6">
                  <c:v>12.705627705627705</c:v>
                </c:pt>
                <c:pt idx="7">
                  <c:v>8.8852459016393439</c:v>
                </c:pt>
                <c:pt idx="8">
                  <c:v>7.7277936962750715</c:v>
                </c:pt>
                <c:pt idx="9">
                  <c:v>5.4709576138147566</c:v>
                </c:pt>
                <c:pt idx="10">
                  <c:v>9.4742484269401075</c:v>
                </c:pt>
                <c:pt idx="11">
                  <c:v>8.3665938864628817</c:v>
                </c:pt>
                <c:pt idx="12">
                  <c:v>8.4642237804418308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ED-4838-8973-467640E23246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0ED-4838-8973-467640E2324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0ED-4838-8973-467640E23246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8.8776695003110095</c:v>
                </c:pt>
                <c:pt idx="1">
                  <c:v>9.0517909002904169</c:v>
                </c:pt>
                <c:pt idx="2">
                  <c:v>8.5975887170154692</c:v>
                </c:pt>
                <c:pt idx="3">
                  <c:v>13.656119900083263</c:v>
                </c:pt>
                <c:pt idx="4">
                  <c:v>9.2666666666666675</c:v>
                </c:pt>
                <c:pt idx="5">
                  <c:v>8.6916666666666664</c:v>
                </c:pt>
                <c:pt idx="6">
                  <c:v>6.8508771929824563</c:v>
                </c:pt>
                <c:pt idx="7">
                  <c:v>7.3269230769230766</c:v>
                </c:pt>
                <c:pt idx="8">
                  <c:v>7.740384615384615</c:v>
                </c:pt>
                <c:pt idx="9">
                  <c:v>5.8508442776735459</c:v>
                </c:pt>
                <c:pt idx="10">
                  <c:v>9.4645808736717836</c:v>
                </c:pt>
                <c:pt idx="11">
                  <c:v>8.2607965451055669</c:v>
                </c:pt>
                <c:pt idx="12">
                  <c:v>8.7879118657772395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0ED-4838-8973-467640E23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ED-4838-8973-467640E2324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ED-4838-8973-467640E2324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ED-4838-8973-467640E2324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ED-4838-8973-467640E2324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ED-4838-8973-467640E2324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ED-4838-8973-467640E2324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ED-4838-8973-467640E2324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ED-4838-8973-467640E2324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ED-4838-8973-467640E2324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ED-4838-8973-467640E2324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ED-4838-8973-467640E2324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ED-4838-8973-467640E2324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ED-4838-8973-467640E23246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0.67721701162322745</c:v>
                </c:pt>
                <c:pt idx="1">
                  <c:v>0.29818670631924959</c:v>
                </c:pt>
                <c:pt idx="2">
                  <c:v>-0.84753500933096504</c:v>
                </c:pt>
                <c:pt idx="3">
                  <c:v>5.5628058067691697</c:v>
                </c:pt>
                <c:pt idx="4">
                  <c:v>-0.48566978193146326</c:v>
                </c:pt>
                <c:pt idx="5">
                  <c:v>-6.8951093951094222E-2</c:v>
                </c:pt>
                <c:pt idx="6">
                  <c:v>-5.854750512645249</c:v>
                </c:pt>
                <c:pt idx="7">
                  <c:v>-1.5583228247162673</c:v>
                </c:pt>
                <c:pt idx="8">
                  <c:v>1.2590919109543464E-2</c:v>
                </c:pt>
                <c:pt idx="9">
                  <c:v>0.37988666385878922</c:v>
                </c:pt>
                <c:pt idx="10">
                  <c:v>-9.667553268323914E-3</c:v>
                </c:pt>
                <c:pt idx="11">
                  <c:v>-0.10579734135731478</c:v>
                </c:pt>
                <c:pt idx="12">
                  <c:v>0.32368808533540872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0ED-4838-8973-467640E23246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-0.65565357187615447</c:v>
                </c:pt>
                <c:pt idx="1">
                  <c:v>-0.19958084182206548</c:v>
                </c:pt>
                <c:pt idx="2">
                  <c:v>0.59255989326960901</c:v>
                </c:pt>
                <c:pt idx="3">
                  <c:v>3.0340158362777192</c:v>
                </c:pt>
                <c:pt idx="4">
                  <c:v>-2.0821705426356587</c:v>
                </c:pt>
                <c:pt idx="5">
                  <c:v>1.7494444444444444</c:v>
                </c:pt>
                <c:pt idx="6">
                  <c:v>-1.5177428448247268</c:v>
                </c:pt>
                <c:pt idx="7">
                  <c:v>-2.5269230769230777</c:v>
                </c:pt>
                <c:pt idx="8">
                  <c:v>-0.85313159409169437</c:v>
                </c:pt>
                <c:pt idx="9">
                  <c:v>-0.32829807198390171</c:v>
                </c:pt>
                <c:pt idx="10">
                  <c:v>0.45613465853234203</c:v>
                </c:pt>
                <c:pt idx="11">
                  <c:v>1.3041950660355184E-2</c:v>
                </c:pt>
                <c:pt idx="12">
                  <c:v>0.16223259785750521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0ED-4838-8973-467640E23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69-414B-8E5C-818C00F704B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8.5916651129929651</c:v>
                </c:pt>
                <c:pt idx="1">
                  <c:v>8.0381996180038193</c:v>
                </c:pt>
                <c:pt idx="2">
                  <c:v>7.2381455487636153</c:v>
                </c:pt>
                <c:pt idx="3">
                  <c:v>7.1676330754171715</c:v>
                </c:pt>
                <c:pt idx="4">
                  <c:v>7.1473914210142979</c:v>
                </c:pt>
                <c:pt idx="5">
                  <c:v>7.5785995784071121</c:v>
                </c:pt>
                <c:pt idx="6">
                  <c:v>8.2578639356254566</c:v>
                </c:pt>
                <c:pt idx="7">
                  <c:v>8.0881703522799508</c:v>
                </c:pt>
                <c:pt idx="8">
                  <c:v>8.0254357611092644</c:v>
                </c:pt>
                <c:pt idx="9">
                  <c:v>7.5382472368397098</c:v>
                </c:pt>
                <c:pt idx="10">
                  <c:v>7.7145717878265732</c:v>
                </c:pt>
                <c:pt idx="11">
                  <c:v>7.8962540239976589</c:v>
                </c:pt>
                <c:pt idx="12">
                  <c:v>7.7678094151888821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69-414B-8E5C-818C00F704B0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69-414B-8E5C-818C00F704B0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7.8975915168785624</c:v>
                </c:pt>
                <c:pt idx="1">
                  <c:v>6.9120244256787435</c:v>
                </c:pt>
                <c:pt idx="2">
                  <c:v>7.1458150200649726</c:v>
                </c:pt>
                <c:pt idx="3">
                  <c:v>6.5430669710120082</c:v>
                </c:pt>
                <c:pt idx="4">
                  <c:v>6.7084381642859343</c:v>
                </c:pt>
                <c:pt idx="5">
                  <c:v>6.7874628069998488</c:v>
                </c:pt>
                <c:pt idx="6">
                  <c:v>7.167841512711723</c:v>
                </c:pt>
                <c:pt idx="7">
                  <c:v>7.5955180077018341</c:v>
                </c:pt>
                <c:pt idx="8">
                  <c:v>7.2474007241185694</c:v>
                </c:pt>
                <c:pt idx="9">
                  <c:v>7.0836770928106425</c:v>
                </c:pt>
                <c:pt idx="10">
                  <c:v>7.319989568392228</c:v>
                </c:pt>
                <c:pt idx="11">
                  <c:v>7.2560849086919399</c:v>
                </c:pt>
                <c:pt idx="12">
                  <c:v>7.1290659289847085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69-414B-8E5C-818C00F704B0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69-414B-8E5C-818C00F704B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7.9384785610073729</c:v>
                </c:pt>
                <c:pt idx="1">
                  <c:v>7.573860021727854</c:v>
                </c:pt>
                <c:pt idx="2">
                  <c:v>7.1611875782049825</c:v>
                </c:pt>
                <c:pt idx="3">
                  <c:v>6.6071071115401994</c:v>
                </c:pt>
                <c:pt idx="4">
                  <c:v>6.9440868449374946</c:v>
                </c:pt>
                <c:pt idx="5">
                  <c:v>6.9046855643809666</c:v>
                </c:pt>
                <c:pt idx="6">
                  <c:v>7.7222369937073472</c:v>
                </c:pt>
                <c:pt idx="7">
                  <c:v>8.1097716550938816</c:v>
                </c:pt>
                <c:pt idx="8">
                  <c:v>7.4536678097510061</c:v>
                </c:pt>
                <c:pt idx="9">
                  <c:v>7.2239690096301068</c:v>
                </c:pt>
                <c:pt idx="10">
                  <c:v>7.4367055851367114</c:v>
                </c:pt>
                <c:pt idx="11">
                  <c:v>7.4519302269326904</c:v>
                </c:pt>
                <c:pt idx="12">
                  <c:v>7.378386609473794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69-414B-8E5C-818C00F704B0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969-414B-8E5C-818C00F704B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969-414B-8E5C-818C00F704B0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8.192558804240365</c:v>
                </c:pt>
                <c:pt idx="1">
                  <c:v>7.3477985852502536</c:v>
                </c:pt>
                <c:pt idx="2">
                  <c:v>7.0496921187274779</c:v>
                </c:pt>
                <c:pt idx="3">
                  <c:v>6.9559722393475543</c:v>
                </c:pt>
                <c:pt idx="4">
                  <c:v>6.7511616134222852</c:v>
                </c:pt>
                <c:pt idx="5">
                  <c:v>6.9467325160948938</c:v>
                </c:pt>
                <c:pt idx="6">
                  <c:v>7.3925116386568499</c:v>
                </c:pt>
                <c:pt idx="7">
                  <c:v>7.4201266434724724</c:v>
                </c:pt>
                <c:pt idx="8">
                  <c:v>7.2665766981556459</c:v>
                </c:pt>
                <c:pt idx="9">
                  <c:v>6.9581148065238247</c:v>
                </c:pt>
                <c:pt idx="10">
                  <c:v>7.1759629902735345</c:v>
                </c:pt>
                <c:pt idx="11">
                  <c:v>7.2321784322217413</c:v>
                </c:pt>
                <c:pt idx="12">
                  <c:v>7.2163244160098223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969-414B-8E5C-818C00F70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69-414B-8E5C-818C00F704B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69-414B-8E5C-818C00F704B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69-414B-8E5C-818C00F704B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69-414B-8E5C-818C00F704B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69-414B-8E5C-818C00F704B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69-414B-8E5C-818C00F704B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69-414B-8E5C-818C00F704B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69-414B-8E5C-818C00F704B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69-414B-8E5C-818C00F704B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69-414B-8E5C-818C00F704B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69-414B-8E5C-818C00F704B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69-414B-8E5C-818C00F704B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69-414B-8E5C-818C00F704B0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0.25408024323299205</c:v>
                </c:pt>
                <c:pt idx="1">
                  <c:v>-0.22606143647760035</c:v>
                </c:pt>
                <c:pt idx="2">
                  <c:v>-0.11149545947750461</c:v>
                </c:pt>
                <c:pt idx="3">
                  <c:v>0.3488651278073549</c:v>
                </c:pt>
                <c:pt idx="4">
                  <c:v>-0.19292523151520946</c:v>
                </c:pt>
                <c:pt idx="5">
                  <c:v>4.204695171392725E-2</c:v>
                </c:pt>
                <c:pt idx="6">
                  <c:v>-0.32972535505049727</c:v>
                </c:pt>
                <c:pt idx="7">
                  <c:v>-0.68964501162140923</c:v>
                </c:pt>
                <c:pt idx="8">
                  <c:v>-0.18709111159536018</c:v>
                </c:pt>
                <c:pt idx="9">
                  <c:v>-0.26585420310628205</c:v>
                </c:pt>
                <c:pt idx="10">
                  <c:v>-0.26074259486317697</c:v>
                </c:pt>
                <c:pt idx="11">
                  <c:v>-0.21975179471094908</c:v>
                </c:pt>
                <c:pt idx="12">
                  <c:v>-0.16206219346397166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969-414B-8E5C-818C00F704B0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-0.39910630875260011</c:v>
                </c:pt>
                <c:pt idx="1">
                  <c:v>-0.69040103275356568</c:v>
                </c:pt>
                <c:pt idx="2">
                  <c:v>-0.18845343003613735</c:v>
                </c:pt>
                <c:pt idx="3">
                  <c:v>-0.21166083606961728</c:v>
                </c:pt>
                <c:pt idx="4">
                  <c:v>-0.39622980759201276</c:v>
                </c:pt>
                <c:pt idx="5">
                  <c:v>-0.63186706231221823</c:v>
                </c:pt>
                <c:pt idx="6">
                  <c:v>-0.86535229696860672</c:v>
                </c:pt>
                <c:pt idx="7">
                  <c:v>-0.66804370880747843</c:v>
                </c:pt>
                <c:pt idx="8">
                  <c:v>-0.75885906295361849</c:v>
                </c:pt>
                <c:pt idx="9">
                  <c:v>-0.58013243031588502</c:v>
                </c:pt>
                <c:pt idx="10">
                  <c:v>-0.5386087975530387</c:v>
                </c:pt>
                <c:pt idx="11">
                  <c:v>-0.66407559177591757</c:v>
                </c:pt>
                <c:pt idx="12">
                  <c:v>-0.5514849991790598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969-414B-8E5C-818C00F70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4A-4CA3-AA26-2002F7A90BC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43948</c:v>
                </c:pt>
                <c:pt idx="1">
                  <c:v>42009</c:v>
                </c:pt>
                <c:pt idx="2">
                  <c:v>51922</c:v>
                </c:pt>
                <c:pt idx="3">
                  <c:v>49828</c:v>
                </c:pt>
                <c:pt idx="4">
                  <c:v>65395</c:v>
                </c:pt>
                <c:pt idx="5">
                  <c:v>63120</c:v>
                </c:pt>
                <c:pt idx="6">
                  <c:v>59097</c:v>
                </c:pt>
                <c:pt idx="7">
                  <c:v>60439</c:v>
                </c:pt>
                <c:pt idx="8">
                  <c:v>57468</c:v>
                </c:pt>
                <c:pt idx="9">
                  <c:v>53519</c:v>
                </c:pt>
                <c:pt idx="10">
                  <c:v>46284</c:v>
                </c:pt>
                <c:pt idx="11">
                  <c:v>47430</c:v>
                </c:pt>
                <c:pt idx="12">
                  <c:v>640459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4A-4CA3-AA26-2002F7A90BCF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4A-4CA3-AA26-2002F7A90BCF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22981</c:v>
                </c:pt>
                <c:pt idx="1">
                  <c:v>33474</c:v>
                </c:pt>
                <c:pt idx="2">
                  <c:v>46540</c:v>
                </c:pt>
                <c:pt idx="3">
                  <c:v>48714</c:v>
                </c:pt>
                <c:pt idx="4">
                  <c:v>52400</c:v>
                </c:pt>
                <c:pt idx="5">
                  <c:v>53892</c:v>
                </c:pt>
                <c:pt idx="6">
                  <c:v>59229</c:v>
                </c:pt>
                <c:pt idx="7">
                  <c:v>54770</c:v>
                </c:pt>
                <c:pt idx="8">
                  <c:v>55821</c:v>
                </c:pt>
                <c:pt idx="9">
                  <c:v>56132</c:v>
                </c:pt>
                <c:pt idx="10">
                  <c:v>49783</c:v>
                </c:pt>
                <c:pt idx="11">
                  <c:v>48129</c:v>
                </c:pt>
                <c:pt idx="12">
                  <c:v>581865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4A-4CA3-AA26-2002F7A90BCF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4A-4CA3-AA26-2002F7A90BC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38867</c:v>
                </c:pt>
                <c:pt idx="1">
                  <c:v>40917</c:v>
                </c:pt>
                <c:pt idx="2">
                  <c:v>54879</c:v>
                </c:pt>
                <c:pt idx="3">
                  <c:v>48998</c:v>
                </c:pt>
                <c:pt idx="4">
                  <c:v>55242</c:v>
                </c:pt>
                <c:pt idx="5">
                  <c:v>60909</c:v>
                </c:pt>
                <c:pt idx="6">
                  <c:v>59288</c:v>
                </c:pt>
                <c:pt idx="7">
                  <c:v>55524</c:v>
                </c:pt>
                <c:pt idx="8">
                  <c:v>60872</c:v>
                </c:pt>
                <c:pt idx="9">
                  <c:v>59055</c:v>
                </c:pt>
                <c:pt idx="10">
                  <c:v>50763</c:v>
                </c:pt>
                <c:pt idx="11">
                  <c:v>49377</c:v>
                </c:pt>
                <c:pt idx="12">
                  <c:v>634691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54A-4CA3-AA26-2002F7A90BCF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54A-4CA3-AA26-2002F7A90BC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54A-4CA3-AA26-2002F7A90BC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41827</c:v>
                </c:pt>
                <c:pt idx="1">
                  <c:v>46040</c:v>
                </c:pt>
                <c:pt idx="2">
                  <c:v>55580</c:v>
                </c:pt>
                <c:pt idx="3">
                  <c:v>57738</c:v>
                </c:pt>
                <c:pt idx="4">
                  <c:v>61775</c:v>
                </c:pt>
                <c:pt idx="5">
                  <c:v>66223</c:v>
                </c:pt>
                <c:pt idx="6">
                  <c:v>64142</c:v>
                </c:pt>
                <c:pt idx="7">
                  <c:v>62872</c:v>
                </c:pt>
                <c:pt idx="8">
                  <c:v>62946</c:v>
                </c:pt>
                <c:pt idx="9">
                  <c:v>62174</c:v>
                </c:pt>
                <c:pt idx="10">
                  <c:v>52169</c:v>
                </c:pt>
                <c:pt idx="11">
                  <c:v>50165</c:v>
                </c:pt>
                <c:pt idx="12">
                  <c:v>683651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54A-4CA3-AA26-2002F7A90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4A-4CA3-AA26-2002F7A90BC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4A-4CA3-AA26-2002F7A90BC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4A-4CA3-AA26-2002F7A90BC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4A-4CA3-AA26-2002F7A90BC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4A-4CA3-AA26-2002F7A90BC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4A-4CA3-AA26-2002F7A90BC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4A-4CA3-AA26-2002F7A90BC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4A-4CA3-AA26-2002F7A90BC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4A-4CA3-AA26-2002F7A90BC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4A-4CA3-AA26-2002F7A90BC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4A-4CA3-AA26-2002F7A90BC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4A-4CA3-AA26-2002F7A90BC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4A-4CA3-AA26-2002F7A90BCF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7.6157151310880744E-2</c:v>
                </c:pt>
                <c:pt idx="1">
                  <c:v>0.12520468265024309</c:v>
                </c:pt>
                <c:pt idx="2">
                  <c:v>1.2773556369467309E-2</c:v>
                </c:pt>
                <c:pt idx="3">
                  <c:v>0.17837462753581779</c:v>
                </c:pt>
                <c:pt idx="4">
                  <c:v>0.11826146772383339</c:v>
                </c:pt>
                <c:pt idx="5">
                  <c:v>8.7244906335681049E-2</c:v>
                </c:pt>
                <c:pt idx="6">
                  <c:v>8.1871542301983569E-2</c:v>
                </c:pt>
                <c:pt idx="7">
                  <c:v>0.13233916864779194</c:v>
                </c:pt>
                <c:pt idx="8">
                  <c:v>3.4071494283085757E-2</c:v>
                </c:pt>
                <c:pt idx="9">
                  <c:v>5.2815172297011159E-2</c:v>
                </c:pt>
                <c:pt idx="10">
                  <c:v>2.769733861276924E-2</c:v>
                </c:pt>
                <c:pt idx="11">
                  <c:v>1.5958847236567708E-2</c:v>
                </c:pt>
                <c:pt idx="12">
                  <c:v>7.7139899573178239E-2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54A-4CA3-AA26-2002F7A90BCF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-4.8261581869482151E-2</c:v>
                </c:pt>
                <c:pt idx="1">
                  <c:v>9.5955628555785655E-2</c:v>
                </c:pt>
                <c:pt idx="2">
                  <c:v>7.0451831593544068E-2</c:v>
                </c:pt>
                <c:pt idx="3">
                  <c:v>0.15874608653768973</c:v>
                </c:pt>
                <c:pt idx="4">
                  <c:v>-5.5355914060708056E-2</c:v>
                </c:pt>
                <c:pt idx="5">
                  <c:v>4.9160329531051872E-2</c:v>
                </c:pt>
                <c:pt idx="6">
                  <c:v>8.536812359341428E-2</c:v>
                </c:pt>
                <c:pt idx="7">
                  <c:v>4.0255464187031631E-2</c:v>
                </c:pt>
                <c:pt idx="8">
                  <c:v>9.5322614324493626E-2</c:v>
                </c:pt>
                <c:pt idx="9">
                  <c:v>0.16171826827855518</c:v>
                </c:pt>
                <c:pt idx="10">
                  <c:v>0.12714977097917202</c:v>
                </c:pt>
                <c:pt idx="11">
                  <c:v>5.7663925785367942E-2</c:v>
                </c:pt>
                <c:pt idx="12">
                  <c:v>6.743913349644548E-2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54A-4CA3-AA26-2002F7A90B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E5-4F3A-8CF7-33662C2EDD9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8.1611977765823926</c:v>
                </c:pt>
                <c:pt idx="1">
                  <c:v>7.3962752660524247</c:v>
                </c:pt>
                <c:pt idx="2">
                  <c:v>6.9514872576306503</c:v>
                </c:pt>
                <c:pt idx="3">
                  <c:v>6.9504742356777518</c:v>
                </c:pt>
                <c:pt idx="4">
                  <c:v>7.1863868806207014</c:v>
                </c:pt>
                <c:pt idx="5">
                  <c:v>7.4720533534337257</c:v>
                </c:pt>
                <c:pt idx="6">
                  <c:v>8.1077181045741096</c:v>
                </c:pt>
                <c:pt idx="7">
                  <c:v>7.6156103652825475</c:v>
                </c:pt>
                <c:pt idx="8">
                  <c:v>7.9576747733844213</c:v>
                </c:pt>
                <c:pt idx="9">
                  <c:v>7.2540015504582973</c:v>
                </c:pt>
                <c:pt idx="10">
                  <c:v>7.3591579079275071</c:v>
                </c:pt>
                <c:pt idx="11">
                  <c:v>7.6232371140496902</c:v>
                </c:pt>
                <c:pt idx="12">
                  <c:v>7.4954403797286284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E5-4F3A-8CF7-33662C2EDD95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E5-4F3A-8CF7-33662C2EDD95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7.5615990822484909</c:v>
                </c:pt>
                <c:pt idx="1">
                  <c:v>6.4374683149397498</c:v>
                </c:pt>
                <c:pt idx="2">
                  <c:v>7.0441555012870438</c:v>
                </c:pt>
                <c:pt idx="3">
                  <c:v>6.3882504919411778</c:v>
                </c:pt>
                <c:pt idx="4">
                  <c:v>6.5573295119278425</c:v>
                </c:pt>
                <c:pt idx="5">
                  <c:v>6.5912740640417917</c:v>
                </c:pt>
                <c:pt idx="6">
                  <c:v>6.9145621238539849</c:v>
                </c:pt>
                <c:pt idx="7">
                  <c:v>7.4149865168853308</c:v>
                </c:pt>
                <c:pt idx="8">
                  <c:v>7.2388671511086269</c:v>
                </c:pt>
                <c:pt idx="9">
                  <c:v>6.9094150511672305</c:v>
                </c:pt>
                <c:pt idx="10">
                  <c:v>7.1666844033628774</c:v>
                </c:pt>
                <c:pt idx="11">
                  <c:v>7.0239810951950288</c:v>
                </c:pt>
                <c:pt idx="12">
                  <c:v>6.932464916278767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E5-4F3A-8CF7-33662C2EDD95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E5-4F3A-8CF7-33662C2EDD9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7.715962775118105</c:v>
                </c:pt>
                <c:pt idx="1">
                  <c:v>7.1782292003884756</c:v>
                </c:pt>
                <c:pt idx="2">
                  <c:v>6.9371056170476884</c:v>
                </c:pt>
                <c:pt idx="3">
                  <c:v>6.4716835546238061</c:v>
                </c:pt>
                <c:pt idx="4">
                  <c:v>6.7713763585649707</c:v>
                </c:pt>
                <c:pt idx="5">
                  <c:v>6.750382689078128</c:v>
                </c:pt>
                <c:pt idx="6">
                  <c:v>7.2626653392120613</c:v>
                </c:pt>
                <c:pt idx="7">
                  <c:v>8.1764714322610264</c:v>
                </c:pt>
                <c:pt idx="8">
                  <c:v>7.3095018450184499</c:v>
                </c:pt>
                <c:pt idx="9">
                  <c:v>6.8764488218969362</c:v>
                </c:pt>
                <c:pt idx="10">
                  <c:v>6.9762890371997406</c:v>
                </c:pt>
                <c:pt idx="11">
                  <c:v>7.0943493808552764</c:v>
                </c:pt>
                <c:pt idx="12">
                  <c:v>7.1253564100760878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E5-4F3A-8CF7-33662C2EDD95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1E5-4F3A-8CF7-33662C2EDD9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1E5-4F3A-8CF7-33662C2EDD95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7.481416442461053</c:v>
                </c:pt>
                <c:pt idx="1">
                  <c:v>6.8396673707221245</c:v>
                </c:pt>
                <c:pt idx="2">
                  <c:v>6.5262970766394526</c:v>
                </c:pt>
                <c:pt idx="3">
                  <c:v>6.6061483034580517</c:v>
                </c:pt>
                <c:pt idx="4">
                  <c:v>6.3668200745123826</c:v>
                </c:pt>
                <c:pt idx="5">
                  <c:v>6.5637853697068866</c:v>
                </c:pt>
                <c:pt idx="6">
                  <c:v>6.9525761047463179</c:v>
                </c:pt>
                <c:pt idx="7">
                  <c:v>7.0446740210440497</c:v>
                </c:pt>
                <c:pt idx="8">
                  <c:v>6.9818143754361479</c:v>
                </c:pt>
                <c:pt idx="9">
                  <c:v>6.604651745030294</c:v>
                </c:pt>
                <c:pt idx="10">
                  <c:v>6.8853814462281573</c:v>
                </c:pt>
                <c:pt idx="11">
                  <c:v>6.7976407417196434</c:v>
                </c:pt>
                <c:pt idx="12">
                  <c:v>6.7986016875864079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1E5-4F3A-8CF7-33662C2ED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E5-4F3A-8CF7-33662C2EDD9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E5-4F3A-8CF7-33662C2EDD9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1E5-4F3A-8CF7-33662C2EDD9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E5-4F3A-8CF7-33662C2EDD9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E5-4F3A-8CF7-33662C2EDD9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E5-4F3A-8CF7-33662C2EDD9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E5-4F3A-8CF7-33662C2EDD9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E5-4F3A-8CF7-33662C2EDD9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E5-4F3A-8CF7-33662C2EDD9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E5-4F3A-8CF7-33662C2EDD9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E5-4F3A-8CF7-33662C2EDD9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E5-4F3A-8CF7-33662C2EDD9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E5-4F3A-8CF7-33662C2EDD95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-0.23454633265705205</c:v>
                </c:pt>
                <c:pt idx="1">
                  <c:v>-0.33856182966635107</c:v>
                </c:pt>
                <c:pt idx="2">
                  <c:v>-0.41080854040823578</c:v>
                </c:pt>
                <c:pt idx="3">
                  <c:v>0.13446474883424564</c:v>
                </c:pt>
                <c:pt idx="4">
                  <c:v>-0.40455628405258803</c:v>
                </c:pt>
                <c:pt idx="5">
                  <c:v>-0.18659731937124135</c:v>
                </c:pt>
                <c:pt idx="6">
                  <c:v>-0.31008923446574332</c:v>
                </c:pt>
                <c:pt idx="7">
                  <c:v>-1.1317974112169766</c:v>
                </c:pt>
                <c:pt idx="8">
                  <c:v>-0.32768746958230199</c:v>
                </c:pt>
                <c:pt idx="9">
                  <c:v>-0.27179707686664223</c:v>
                </c:pt>
                <c:pt idx="10">
                  <c:v>-9.0907590971583296E-2</c:v>
                </c:pt>
                <c:pt idx="11">
                  <c:v>-0.29670863913563306</c:v>
                </c:pt>
                <c:pt idx="12">
                  <c:v>-0.32675472248967985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1E5-4F3A-8CF7-33662C2EDD95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-0.67978133412133968</c:v>
                </c:pt>
                <c:pt idx="1">
                  <c:v>-0.5566078953303002</c:v>
                </c:pt>
                <c:pt idx="2">
                  <c:v>-0.42519018099119776</c:v>
                </c:pt>
                <c:pt idx="3">
                  <c:v>-0.34432593221970009</c:v>
                </c:pt>
                <c:pt idx="4">
                  <c:v>-0.81956680610831878</c:v>
                </c:pt>
                <c:pt idx="5">
                  <c:v>-0.90826798372683903</c:v>
                </c:pt>
                <c:pt idx="6">
                  <c:v>-1.1551419998277916</c:v>
                </c:pt>
                <c:pt idx="7">
                  <c:v>-0.57093634423849782</c:v>
                </c:pt>
                <c:pt idx="8">
                  <c:v>-0.97586039794827339</c:v>
                </c:pt>
                <c:pt idx="9">
                  <c:v>-0.64934980542800336</c:v>
                </c:pt>
                <c:pt idx="10">
                  <c:v>-0.47377646169934984</c:v>
                </c:pt>
                <c:pt idx="11">
                  <c:v>-0.82559637233004679</c:v>
                </c:pt>
                <c:pt idx="12">
                  <c:v>-0.69683869214222049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1E5-4F3A-8CF7-33662C2ED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B3-4740-B9E6-A4E10983BC8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8.1524290129418588</c:v>
                </c:pt>
                <c:pt idx="1">
                  <c:v>7.464521596092017</c:v>
                </c:pt>
                <c:pt idx="2">
                  <c:v>7.0443315830248769</c:v>
                </c:pt>
                <c:pt idx="3">
                  <c:v>6.861319823107638</c:v>
                </c:pt>
                <c:pt idx="4">
                  <c:v>7.2240458632885645</c:v>
                </c:pt>
                <c:pt idx="5">
                  <c:v>7.345529419374313</c:v>
                </c:pt>
                <c:pt idx="6">
                  <c:v>7.7188989099535759</c:v>
                </c:pt>
                <c:pt idx="7">
                  <c:v>7.6109506067066492</c:v>
                </c:pt>
                <c:pt idx="8">
                  <c:v>7.9966416301708687</c:v>
                </c:pt>
                <c:pt idx="9">
                  <c:v>7.3158122516426012</c:v>
                </c:pt>
                <c:pt idx="10">
                  <c:v>7.4245303023877183</c:v>
                </c:pt>
                <c:pt idx="11">
                  <c:v>7.6551716788507855</c:v>
                </c:pt>
                <c:pt idx="12">
                  <c:v>7.4784309110167575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B3-4740-B9E6-A4E10983BC8E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B3-4740-B9E6-A4E10983BC8E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7.283279094994576</c:v>
                </c:pt>
                <c:pt idx="1">
                  <c:v>6.4920602760541977</c:v>
                </c:pt>
                <c:pt idx="2">
                  <c:v>7.2036396114770573</c:v>
                </c:pt>
                <c:pt idx="3">
                  <c:v>6.7615516848580244</c:v>
                </c:pt>
                <c:pt idx="4">
                  <c:v>6.8496478491710908</c:v>
                </c:pt>
                <c:pt idx="5">
                  <c:v>6.8383665065202468</c:v>
                </c:pt>
                <c:pt idx="6">
                  <c:v>6.991737964968971</c:v>
                </c:pt>
                <c:pt idx="7">
                  <c:v>7.5181726261604931</c:v>
                </c:pt>
                <c:pt idx="8">
                  <c:v>7.4246413433322465</c:v>
                </c:pt>
                <c:pt idx="9">
                  <c:v>7.0835261748145992</c:v>
                </c:pt>
                <c:pt idx="10">
                  <c:v>7.3741335822525871</c:v>
                </c:pt>
                <c:pt idx="11">
                  <c:v>7.1455098355982134</c:v>
                </c:pt>
                <c:pt idx="12">
                  <c:v>7.0904638739236825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B3-4740-B9E6-A4E10983BC8E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B3-4740-B9E6-A4E10983BC8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7.6864420808674421</c:v>
                </c:pt>
                <c:pt idx="1">
                  <c:v>7.2669387042573153</c:v>
                </c:pt>
                <c:pt idx="2">
                  <c:v>7.1145171570139185</c:v>
                </c:pt>
                <c:pt idx="3">
                  <c:v>6.5643387815750369</c:v>
                </c:pt>
                <c:pt idx="4">
                  <c:v>7.0119574389265056</c:v>
                </c:pt>
                <c:pt idx="5">
                  <c:v>6.9984387351778654</c:v>
                </c:pt>
                <c:pt idx="6">
                  <c:v>7.4330071754729286</c:v>
                </c:pt>
                <c:pt idx="7">
                  <c:v>7.5015812776723596</c:v>
                </c:pt>
                <c:pt idx="8">
                  <c:v>7.4710882038315667</c:v>
                </c:pt>
                <c:pt idx="9">
                  <c:v>7.0528984464902189</c:v>
                </c:pt>
                <c:pt idx="10">
                  <c:v>7.2696190820964564</c:v>
                </c:pt>
                <c:pt idx="11">
                  <c:v>7.1138220941854309</c:v>
                </c:pt>
                <c:pt idx="12">
                  <c:v>7.2082199380853735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B3-4740-B9E6-A4E10983BC8E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3B3-4740-B9E6-A4E10983BC8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3B3-4740-B9E6-A4E10983BC8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7.5182657085093183</c:v>
                </c:pt>
                <c:pt idx="1">
                  <c:v>7.0000197816110141</c:v>
                </c:pt>
                <c:pt idx="2">
                  <c:v>6.7351235230934483</c:v>
                </c:pt>
                <c:pt idx="3">
                  <c:v>6.8152374160575269</c:v>
                </c:pt>
                <c:pt idx="4">
                  <c:v>6.5789624370132849</c:v>
                </c:pt>
                <c:pt idx="5">
                  <c:v>6.7373756549472246</c:v>
                </c:pt>
                <c:pt idx="6">
                  <c:v>7.1010293757221383</c:v>
                </c:pt>
                <c:pt idx="7">
                  <c:v>7.1414037629065676</c:v>
                </c:pt>
                <c:pt idx="8">
                  <c:v>7.140487299118714</c:v>
                </c:pt>
                <c:pt idx="9">
                  <c:v>6.7202831579982298</c:v>
                </c:pt>
                <c:pt idx="10">
                  <c:v>6.7793509562135421</c:v>
                </c:pt>
                <c:pt idx="11">
                  <c:v>6.8815392072784221</c:v>
                </c:pt>
                <c:pt idx="12">
                  <c:v>6.9266848571301347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3B3-4740-B9E6-A4E10983B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B3-4740-B9E6-A4E10983BC8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B3-4740-B9E6-A4E10983BC8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B3-4740-B9E6-A4E10983BC8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B3-4740-B9E6-A4E10983BC8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B3-4740-B9E6-A4E10983BC8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B3-4740-B9E6-A4E10983BC8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B3-4740-B9E6-A4E10983BC8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B3-4740-B9E6-A4E10983BC8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B3-4740-B9E6-A4E10983BC8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B3-4740-B9E6-A4E10983BC8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B3-4740-B9E6-A4E10983BC8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B3-4740-B9E6-A4E10983BC8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B3-4740-B9E6-A4E10983BC8E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-0.16817637235812377</c:v>
                </c:pt>
                <c:pt idx="1">
                  <c:v>-0.26691892264630113</c:v>
                </c:pt>
                <c:pt idx="2">
                  <c:v>-0.37939363392047021</c:v>
                </c:pt>
                <c:pt idx="3">
                  <c:v>0.25089863448248995</c:v>
                </c:pt>
                <c:pt idx="4">
                  <c:v>-0.43299500191322071</c:v>
                </c:pt>
                <c:pt idx="5">
                  <c:v>-0.26106308023064084</c:v>
                </c:pt>
                <c:pt idx="6">
                  <c:v>-0.33197779975079023</c:v>
                </c:pt>
                <c:pt idx="7">
                  <c:v>-0.36017751476579196</c:v>
                </c:pt>
                <c:pt idx="8">
                  <c:v>-0.33060090471285264</c:v>
                </c:pt>
                <c:pt idx="9">
                  <c:v>-0.33261528849198907</c:v>
                </c:pt>
                <c:pt idx="10">
                  <c:v>-0.49026812588291424</c:v>
                </c:pt>
                <c:pt idx="11">
                  <c:v>-0.23228288690700882</c:v>
                </c:pt>
                <c:pt idx="12">
                  <c:v>-0.28153508095523883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3B3-4740-B9E6-A4E10983BC8E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-0.63416330443254054</c:v>
                </c:pt>
                <c:pt idx="1">
                  <c:v>-0.46450181448100292</c:v>
                </c:pt>
                <c:pt idx="2">
                  <c:v>-0.30920805993142864</c:v>
                </c:pt>
                <c:pt idx="3">
                  <c:v>-4.6082407050111129E-2</c:v>
                </c:pt>
                <c:pt idx="4">
                  <c:v>-0.64508342627527959</c:v>
                </c:pt>
                <c:pt idx="5">
                  <c:v>-0.60815376442708846</c:v>
                </c:pt>
                <c:pt idx="6">
                  <c:v>-0.61786953423143753</c:v>
                </c:pt>
                <c:pt idx="7">
                  <c:v>-0.4695468438000816</c:v>
                </c:pt>
                <c:pt idx="8">
                  <c:v>-0.85615433105215466</c:v>
                </c:pt>
                <c:pt idx="9">
                  <c:v>-0.59552909364437134</c:v>
                </c:pt>
                <c:pt idx="10">
                  <c:v>-0.64517934617417616</c:v>
                </c:pt>
                <c:pt idx="11">
                  <c:v>-0.77363247157236348</c:v>
                </c:pt>
                <c:pt idx="12">
                  <c:v>-0.55174605388662279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3B3-4740-B9E6-A4E10983BC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D9-4DB8-8A81-8363DBA2FAC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8.186498536993172</c:v>
                </c:pt>
                <c:pt idx="1">
                  <c:v>7.2238524022416728</c:v>
                </c:pt>
                <c:pt idx="2">
                  <c:v>6.7097226113757351</c:v>
                </c:pt>
                <c:pt idx="3">
                  <c:v>7.2507410888583612</c:v>
                </c:pt>
                <c:pt idx="4">
                  <c:v>7.0652739573265926</c:v>
                </c:pt>
                <c:pt idx="5">
                  <c:v>7.8727297555646594</c:v>
                </c:pt>
                <c:pt idx="6">
                  <c:v>9.5561481030016768</c:v>
                </c:pt>
                <c:pt idx="7">
                  <c:v>7.6324706221613434</c:v>
                </c:pt>
                <c:pt idx="8">
                  <c:v>7.8181079323797142</c:v>
                </c:pt>
                <c:pt idx="9">
                  <c:v>7.0438707951581625</c:v>
                </c:pt>
                <c:pt idx="10">
                  <c:v>7.1743691182641012</c:v>
                </c:pt>
                <c:pt idx="11">
                  <c:v>7.5338108027454487</c:v>
                </c:pt>
                <c:pt idx="12">
                  <c:v>7.548306133933596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D9-4DB8-8A81-8363DBA2FAC2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D9-4DB8-8A81-8363DBA2FAC2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8.7080301289416564</c:v>
                </c:pt>
                <c:pt idx="1">
                  <c:v>6.2548089144987715</c:v>
                </c:pt>
                <c:pt idx="2">
                  <c:v>6.5926417599089699</c:v>
                </c:pt>
                <c:pt idx="3">
                  <c:v>5.4027884089666482</c:v>
                </c:pt>
                <c:pt idx="4">
                  <c:v>5.5331055429005316</c:v>
                </c:pt>
                <c:pt idx="5">
                  <c:v>5.8430965060397453</c:v>
                </c:pt>
                <c:pt idx="6">
                  <c:v>6.6621021021021019</c:v>
                </c:pt>
                <c:pt idx="7">
                  <c:v>7.0882044713553798</c:v>
                </c:pt>
                <c:pt idx="8">
                  <c:v>6.6442734150795717</c:v>
                </c:pt>
                <c:pt idx="9">
                  <c:v>6.3252017608217166</c:v>
                </c:pt>
                <c:pt idx="10">
                  <c:v>6.4895630753273696</c:v>
                </c:pt>
                <c:pt idx="11">
                  <c:v>6.6228119706380575</c:v>
                </c:pt>
                <c:pt idx="12">
                  <c:v>6.4269044031474971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D9-4DB8-8A81-8363DBA2FAC2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D9-4DB8-8A81-8363DBA2FAC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7.8112930170397599</c:v>
                </c:pt>
                <c:pt idx="1">
                  <c:v>6.9233999874631733</c:v>
                </c:pt>
                <c:pt idx="2">
                  <c:v>6.4836573830793487</c:v>
                </c:pt>
                <c:pt idx="3">
                  <c:v>6.2149014440235</c:v>
                </c:pt>
                <c:pt idx="4">
                  <c:v>5.9238744290582179</c:v>
                </c:pt>
                <c:pt idx="5">
                  <c:v>5.9982021933241443</c:v>
                </c:pt>
                <c:pt idx="6">
                  <c:v>6.7138997298108674</c:v>
                </c:pt>
                <c:pt idx="7">
                  <c:v>10.777282540566892</c:v>
                </c:pt>
                <c:pt idx="8">
                  <c:v>6.783448363198886</c:v>
                </c:pt>
                <c:pt idx="9">
                  <c:v>6.3279678068410465</c:v>
                </c:pt>
                <c:pt idx="10">
                  <c:v>6.2915492957746482</c:v>
                </c:pt>
                <c:pt idx="11">
                  <c:v>7.0346608998618372</c:v>
                </c:pt>
                <c:pt idx="12">
                  <c:v>6.8745572242618751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D9-4DB8-8A81-8363DBA2FAC2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1D9-4DB8-8A81-8363DBA2FAC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1D9-4DB8-8A81-8363DBA2FAC2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7.3294535248472839</c:v>
                </c:pt>
                <c:pt idx="1">
                  <c:v>6.3670339921870447</c:v>
                </c:pt>
                <c:pt idx="2">
                  <c:v>5.9453685258964146</c:v>
                </c:pt>
                <c:pt idx="3">
                  <c:v>5.9940852420991595</c:v>
                </c:pt>
                <c:pt idx="4">
                  <c:v>5.6744533732012705</c:v>
                </c:pt>
                <c:pt idx="5">
                  <c:v>6.0618618948292893</c:v>
                </c:pt>
                <c:pt idx="6">
                  <c:v>6.5121279800550562</c:v>
                </c:pt>
                <c:pt idx="7">
                  <c:v>6.7445251659436574</c:v>
                </c:pt>
                <c:pt idx="8">
                  <c:v>6.4959179045243225</c:v>
                </c:pt>
                <c:pt idx="9">
                  <c:v>6.2304592215505359</c:v>
                </c:pt>
                <c:pt idx="10">
                  <c:v>7.2395486496485386</c:v>
                </c:pt>
                <c:pt idx="11">
                  <c:v>6.551043892816045</c:v>
                </c:pt>
                <c:pt idx="12">
                  <c:v>6.401783930355359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1D9-4DB8-8A81-8363DBA2F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D9-4DB8-8A81-8363DBA2FAC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D9-4DB8-8A81-8363DBA2FAC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D9-4DB8-8A81-8363DBA2FAC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D9-4DB8-8A81-8363DBA2FAC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D9-4DB8-8A81-8363DBA2FAC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D9-4DB8-8A81-8363DBA2FAC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D9-4DB8-8A81-8363DBA2FAC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D9-4DB8-8A81-8363DBA2FAC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D9-4DB8-8A81-8363DBA2FAC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D9-4DB8-8A81-8363DBA2FAC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D9-4DB8-8A81-8363DBA2FAC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1D9-4DB8-8A81-8363DBA2FAC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1D9-4DB8-8A81-8363DBA2FAC2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-0.48183949219247602</c:v>
                </c:pt>
                <c:pt idx="1">
                  <c:v>-0.55636599527612862</c:v>
                </c:pt>
                <c:pt idx="2">
                  <c:v>-0.53828885718293407</c:v>
                </c:pt>
                <c:pt idx="3">
                  <c:v>-0.22081620192434048</c:v>
                </c:pt>
                <c:pt idx="4">
                  <c:v>-0.2494210558569474</c:v>
                </c:pt>
                <c:pt idx="5">
                  <c:v>6.3659701505144994E-2</c:v>
                </c:pt>
                <c:pt idx="6">
                  <c:v>-0.20177174975581114</c:v>
                </c:pt>
                <c:pt idx="7">
                  <c:v>-4.0327573746232348</c:v>
                </c:pt>
                <c:pt idx="8">
                  <c:v>-0.2875304586745635</c:v>
                </c:pt>
                <c:pt idx="9">
                  <c:v>-9.7508585290510652E-2</c:v>
                </c:pt>
                <c:pt idx="10">
                  <c:v>0.94799935387389045</c:v>
                </c:pt>
                <c:pt idx="11">
                  <c:v>-0.48361700704579214</c:v>
                </c:pt>
                <c:pt idx="12">
                  <c:v>-0.47277329390651612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1D9-4DB8-8A81-8363DBA2FAC2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-0.85704501214588813</c:v>
                </c:pt>
                <c:pt idx="1">
                  <c:v>-0.85681841005462811</c:v>
                </c:pt>
                <c:pt idx="2">
                  <c:v>-0.76435408547932049</c:v>
                </c:pt>
                <c:pt idx="3">
                  <c:v>-1.2566558467592017</c:v>
                </c:pt>
                <c:pt idx="4">
                  <c:v>-1.3908205841253221</c:v>
                </c:pt>
                <c:pt idx="5">
                  <c:v>-1.8108678607353701</c:v>
                </c:pt>
                <c:pt idx="6">
                  <c:v>-3.0440201229466206</c:v>
                </c:pt>
                <c:pt idx="7">
                  <c:v>-0.88794545621768606</c:v>
                </c:pt>
                <c:pt idx="8">
                  <c:v>-1.3221900278553917</c:v>
                </c:pt>
                <c:pt idx="9">
                  <c:v>-0.81341157360762661</c:v>
                </c:pt>
                <c:pt idx="10">
                  <c:v>6.5179531384437439E-2</c:v>
                </c:pt>
                <c:pt idx="11">
                  <c:v>-0.98276690992940363</c:v>
                </c:pt>
                <c:pt idx="12">
                  <c:v>-1.146522203578237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1D9-4DB8-8A81-8363DBA2FA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5C-46CD-859E-6F4765BEC07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9.1119876893734144</c:v>
                </c:pt>
                <c:pt idx="1">
                  <c:v>8.8553083164761226</c:v>
                </c:pt>
                <c:pt idx="2">
                  <c:v>7.5736723328358755</c:v>
                </c:pt>
                <c:pt idx="3">
                  <c:v>7.4476172183451776</c:v>
                </c:pt>
                <c:pt idx="4">
                  <c:v>7.1009698140140225</c:v>
                </c:pt>
                <c:pt idx="5">
                  <c:v>7.7138281721190438</c:v>
                </c:pt>
                <c:pt idx="6">
                  <c:v>8.4438497333786025</c:v>
                </c:pt>
                <c:pt idx="7">
                  <c:v>8.6335759584894785</c:v>
                </c:pt>
                <c:pt idx="8">
                  <c:v>8.114402832122229</c:v>
                </c:pt>
                <c:pt idx="9">
                  <c:v>7.962747724228735</c:v>
                </c:pt>
                <c:pt idx="10">
                  <c:v>8.2358928407315499</c:v>
                </c:pt>
                <c:pt idx="11">
                  <c:v>8.2768994963871254</c:v>
                </c:pt>
                <c:pt idx="12">
                  <c:v>8.1169882827317821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5C-46CD-859E-6F4765BEC07C}"/>
            </c:ext>
          </c:extLst>
        </c:ser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5C-46CD-859E-6F4765BEC07C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8.3071684805739654</c:v>
                </c:pt>
                <c:pt idx="1">
                  <c:v>7.5730620891955018</c:v>
                </c:pt>
                <c:pt idx="2">
                  <c:v>7.2856591610677324</c:v>
                </c:pt>
                <c:pt idx="3">
                  <c:v>6.7759002394614374</c:v>
                </c:pt>
                <c:pt idx="4">
                  <c:v>6.9439102564102564</c:v>
                </c:pt>
                <c:pt idx="5">
                  <c:v>7.1152385313686937</c:v>
                </c:pt>
                <c:pt idx="6">
                  <c:v>7.5383412868191542</c:v>
                </c:pt>
                <c:pt idx="7">
                  <c:v>7.8744468190747581</c:v>
                </c:pt>
                <c:pt idx="8">
                  <c:v>7.2615313415951048</c:v>
                </c:pt>
                <c:pt idx="9">
                  <c:v>7.3794434384827978</c:v>
                </c:pt>
                <c:pt idx="10">
                  <c:v>7.5624564187645769</c:v>
                </c:pt>
                <c:pt idx="11">
                  <c:v>7.6502985407427593</c:v>
                </c:pt>
                <c:pt idx="12">
                  <c:v>7.4304103238841659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5C-46CD-859E-6F4765BEC07C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5C-46CD-859E-6F4765BEC07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8.3011123699660114</c:v>
                </c:pt>
                <c:pt idx="1">
                  <c:v>8.1789666526378326</c:v>
                </c:pt>
                <c:pt idx="2">
                  <c:v>7.4864847470716951</c:v>
                </c:pt>
                <c:pt idx="3">
                  <c:v>6.817497116232782</c:v>
                </c:pt>
                <c:pt idx="4">
                  <c:v>7.2586569343065692</c:v>
                </c:pt>
                <c:pt idx="5">
                  <c:v>7.1489987528531422</c:v>
                </c:pt>
                <c:pt idx="6">
                  <c:v>8.4821730950141117</c:v>
                </c:pt>
                <c:pt idx="7">
                  <c:v>8.01108209668174</c:v>
                </c:pt>
                <c:pt idx="8">
                  <c:v>7.6952673050069818</c:v>
                </c:pt>
                <c:pt idx="9">
                  <c:v>7.779149370829983</c:v>
                </c:pt>
                <c:pt idx="10">
                  <c:v>8.1975707936803399</c:v>
                </c:pt>
                <c:pt idx="11">
                  <c:v>8.0025941517806345</c:v>
                </c:pt>
                <c:pt idx="12">
                  <c:v>7.7809349022994709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5C-46CD-859E-6F4765BEC07C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95C-46CD-859E-6F4765BEC07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95C-46CD-859E-6F4765BEC07C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9.2936143676727365</c:v>
                </c:pt>
                <c:pt idx="1">
                  <c:v>8.1201311092652038</c:v>
                </c:pt>
                <c:pt idx="2">
                  <c:v>7.895418856522757</c:v>
                </c:pt>
                <c:pt idx="3">
                  <c:v>7.473088004190676</c:v>
                </c:pt>
                <c:pt idx="4">
                  <c:v>7.3748725608744099</c:v>
                </c:pt>
                <c:pt idx="5">
                  <c:v>7.5855845256024095</c:v>
                </c:pt>
                <c:pt idx="6">
                  <c:v>8.1429656266053208</c:v>
                </c:pt>
                <c:pt idx="7">
                  <c:v>8.0382977830910889</c:v>
                </c:pt>
                <c:pt idx="8">
                  <c:v>7.7831139240506326</c:v>
                </c:pt>
                <c:pt idx="9">
                  <c:v>7.5828613151606339</c:v>
                </c:pt>
                <c:pt idx="10">
                  <c:v>7.6458898129853425</c:v>
                </c:pt>
                <c:pt idx="11">
                  <c:v>7.9492459197024994</c:v>
                </c:pt>
                <c:pt idx="12">
                  <c:v>7.8999954403483574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95C-46CD-859E-6F4765BEC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5C-46CD-859E-6F4765BEC07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5C-46CD-859E-6F4765BEC07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5C-46CD-859E-6F4765BEC07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5C-46CD-859E-6F4765BEC07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5C-46CD-859E-6F4765BEC07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5C-46CD-859E-6F4765BEC07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5C-46CD-859E-6F4765BEC07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5C-46CD-859E-6F4765BEC07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5C-46CD-859E-6F4765BEC07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5C-46CD-859E-6F4765BEC07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5C-46CD-859E-6F4765BEC07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5C-46CD-859E-6F4765BEC07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5C-46CD-859E-6F4765BEC07C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0.99250199770672509</c:v>
                </c:pt>
                <c:pt idx="1">
                  <c:v>-5.8835543372628862E-2</c:v>
                </c:pt>
                <c:pt idx="2">
                  <c:v>0.4089341094510619</c:v>
                </c:pt>
                <c:pt idx="3">
                  <c:v>0.655590887957894</c:v>
                </c:pt>
                <c:pt idx="4">
                  <c:v>0.11621562656784068</c:v>
                </c:pt>
                <c:pt idx="5">
                  <c:v>0.43658577274926724</c:v>
                </c:pt>
                <c:pt idx="6">
                  <c:v>-0.3392074684087909</c:v>
                </c:pt>
                <c:pt idx="7">
                  <c:v>2.7215686409348905E-2</c:v>
                </c:pt>
                <c:pt idx="8">
                  <c:v>8.7846619043650875E-2</c:v>
                </c:pt>
                <c:pt idx="9">
                  <c:v>-0.19628805566934915</c:v>
                </c:pt>
                <c:pt idx="10">
                  <c:v>-0.55168098069499738</c:v>
                </c:pt>
                <c:pt idx="11">
                  <c:v>-5.3348232078135105E-2</c:v>
                </c:pt>
                <c:pt idx="12">
                  <c:v>0.1190605380488865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95C-46CD-859E-6F4765BEC07C}"/>
            </c:ext>
          </c:extLst>
        </c:ser>
        <c:ser>
          <c:idx val="4"/>
          <c:order val="5"/>
          <c:tx>
            <c:strRef>
              <c:f>'EM evol mensu TF cat '!$O$96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'!$O$97:$O$109</c:f>
              <c:numCache>
                <c:formatCode>0.00</c:formatCode>
                <c:ptCount val="13"/>
                <c:pt idx="0">
                  <c:v>0.18162667829932211</c:v>
                </c:pt>
                <c:pt idx="1">
                  <c:v>-0.73517720721091884</c:v>
                </c:pt>
                <c:pt idx="2">
                  <c:v>0.3217465236868815</c:v>
                </c:pt>
                <c:pt idx="3">
                  <c:v>2.5470785845498334E-2</c:v>
                </c:pt>
                <c:pt idx="4">
                  <c:v>0.2739027468603874</c:v>
                </c:pt>
                <c:pt idx="5">
                  <c:v>-0.12824364651663434</c:v>
                </c:pt>
                <c:pt idx="6">
                  <c:v>-0.3008841067732817</c:v>
                </c:pt>
                <c:pt idx="7">
                  <c:v>-0.59527817539838956</c:v>
                </c:pt>
                <c:pt idx="8">
                  <c:v>-0.33128890807159639</c:v>
                </c:pt>
                <c:pt idx="9">
                  <c:v>-0.37988640906810112</c:v>
                </c:pt>
                <c:pt idx="10">
                  <c:v>-0.59000302774620739</c:v>
                </c:pt>
                <c:pt idx="11">
                  <c:v>-0.32765357668462602</c:v>
                </c:pt>
                <c:pt idx="12">
                  <c:v>-0.21699284238342464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95C-46CD-859E-6F4765BEC0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80-4D86-A880-7B7FECAB062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0.68040000000000012</c:v>
                </c:pt>
                <c:pt idx="1">
                  <c:v>0.6915</c:v>
                </c:pt>
                <c:pt idx="2">
                  <c:v>0.67079999999999995</c:v>
                </c:pt>
                <c:pt idx="3">
                  <c:v>0.61740000000000006</c:v>
                </c:pt>
                <c:pt idx="4">
                  <c:v>0.60009999999999997</c:v>
                </c:pt>
                <c:pt idx="5">
                  <c:v>0.67500000000000004</c:v>
                </c:pt>
                <c:pt idx="6">
                  <c:v>0.72970000000000002</c:v>
                </c:pt>
                <c:pt idx="7">
                  <c:v>0.76029999999999998</c:v>
                </c:pt>
                <c:pt idx="8">
                  <c:v>0.64760000000000006</c:v>
                </c:pt>
                <c:pt idx="9">
                  <c:v>0.65040000000000009</c:v>
                </c:pt>
                <c:pt idx="10">
                  <c:v>0.66639999999999999</c:v>
                </c:pt>
                <c:pt idx="11">
                  <c:v>0.67180000000000006</c:v>
                </c:pt>
                <c:pt idx="12">
                  <c:v>0.67192823926387557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80-4D86-A880-7B7FECAB0625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80-4D86-A880-7B7FECAB0625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</c:v>
                </c:pt>
                <c:pt idx="1">
                  <c:v>0.61280000000000001</c:v>
                </c:pt>
                <c:pt idx="2">
                  <c:v>0.65290000000000004</c:v>
                </c:pt>
                <c:pt idx="3">
                  <c:v>0.63419999999999999</c:v>
                </c:pt>
                <c:pt idx="4">
                  <c:v>0.5615</c:v>
                </c:pt>
                <c:pt idx="5">
                  <c:v>0.5746</c:v>
                </c:pt>
                <c:pt idx="6">
                  <c:v>0.70909999999999995</c:v>
                </c:pt>
                <c:pt idx="7">
                  <c:v>0.74010000000000009</c:v>
                </c:pt>
                <c:pt idx="8">
                  <c:v>0.63939999999999997</c:v>
                </c:pt>
                <c:pt idx="9">
                  <c:v>0.66269999999999996</c:v>
                </c:pt>
                <c:pt idx="10">
                  <c:v>0.66959999999999997</c:v>
                </c:pt>
                <c:pt idx="11">
                  <c:v>0.65170000000000006</c:v>
                </c:pt>
                <c:pt idx="12">
                  <c:v>0.63514820255836268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80-4D86-A880-7B7FECAB0625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E80-4D86-A880-7B7FECAB062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0.66949999999999998</c:v>
                </c:pt>
                <c:pt idx="1">
                  <c:v>0.74250000000000005</c:v>
                </c:pt>
                <c:pt idx="2">
                  <c:v>0.70920000000000005</c:v>
                </c:pt>
                <c:pt idx="3">
                  <c:v>0.66839999999999999</c:v>
                </c:pt>
                <c:pt idx="4">
                  <c:v>0.58719999999999994</c:v>
                </c:pt>
                <c:pt idx="5">
                  <c:v>0.68279999999999996</c:v>
                </c:pt>
                <c:pt idx="6">
                  <c:v>0.75749999999999995</c:v>
                </c:pt>
                <c:pt idx="7">
                  <c:v>0.82290000000000008</c:v>
                </c:pt>
                <c:pt idx="8">
                  <c:v>0.6966</c:v>
                </c:pt>
                <c:pt idx="9">
                  <c:v>0.74870000000000003</c:v>
                </c:pt>
                <c:pt idx="10">
                  <c:v>0.73970000000000002</c:v>
                </c:pt>
                <c:pt idx="11">
                  <c:v>0.72120000000000006</c:v>
                </c:pt>
                <c:pt idx="12">
                  <c:v>0.71202240207954559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E80-4D86-A880-7B7FECAB0625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E80-4D86-A880-7B7FECAB062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E80-4D86-A880-7B7FECAB0625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0.70660000000000001</c:v>
                </c:pt>
                <c:pt idx="1">
                  <c:v>0.74719999999999998</c:v>
                </c:pt>
                <c:pt idx="2">
                  <c:v>0.74159999999999993</c:v>
                </c:pt>
                <c:pt idx="3">
                  <c:v>0.69840000000000002</c:v>
                </c:pt>
                <c:pt idx="4">
                  <c:v>0.65599999999999992</c:v>
                </c:pt>
                <c:pt idx="5">
                  <c:v>0.7095999999999999</c:v>
                </c:pt>
                <c:pt idx="6">
                  <c:v>0.75879999999999992</c:v>
                </c:pt>
                <c:pt idx="7">
                  <c:v>0.79330000000000001</c:v>
                </c:pt>
                <c:pt idx="8">
                  <c:v>0.70640000000000003</c:v>
                </c:pt>
                <c:pt idx="9">
                  <c:v>0.73659999999999992</c:v>
                </c:pt>
                <c:pt idx="10">
                  <c:v>0.71489999999999998</c:v>
                </c:pt>
                <c:pt idx="11">
                  <c:v>0.70669999999999999</c:v>
                </c:pt>
                <c:pt idx="12">
                  <c:v>0.72327549742346608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E80-4D86-A880-7B7FECAB0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80-4D86-A880-7B7FECAB062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80-4D86-A880-7B7FECAB062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80-4D86-A880-7B7FECAB062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80-4D86-A880-7B7FECAB062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80-4D86-A880-7B7FECAB062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80-4D86-A880-7B7FECAB062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80-4D86-A880-7B7FECAB062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80-4D86-A880-7B7FECAB062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E80-4D86-A880-7B7FECAB062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E80-4D86-A880-7B7FECAB062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E80-4D86-A880-7B7FECAB062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E80-4D86-A880-7B7FECAB062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E80-4D86-A880-7B7FECAB0625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5.5414488424197161E-2</c:v>
                </c:pt>
                <c:pt idx="1">
                  <c:v>6.3299663299662967E-3</c:v>
                </c:pt>
                <c:pt idx="2">
                  <c:v>4.5685279187817063E-2</c:v>
                </c:pt>
                <c:pt idx="3">
                  <c:v>4.4883303411131115E-2</c:v>
                </c:pt>
                <c:pt idx="4">
                  <c:v>0.11716621253406001</c:v>
                </c:pt>
                <c:pt idx="5">
                  <c:v>3.9250146455770185E-2</c:v>
                </c:pt>
                <c:pt idx="6">
                  <c:v>1.7161716171616437E-3</c:v>
                </c:pt>
                <c:pt idx="7">
                  <c:v>-3.5970348766557358E-2</c:v>
                </c:pt>
                <c:pt idx="8">
                  <c:v>1.4068331897789221E-2</c:v>
                </c:pt>
                <c:pt idx="9">
                  <c:v>-1.6161346333645077E-2</c:v>
                </c:pt>
                <c:pt idx="10">
                  <c:v>-3.3527105583344707E-2</c:v>
                </c:pt>
                <c:pt idx="11">
                  <c:v>-2.0105379922351729E-2</c:v>
                </c:pt>
                <c:pt idx="12">
                  <c:v>1.5804411927285544E-2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E80-4D86-A880-7B7FECAB0625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3.8506760728982847E-2</c:v>
                </c:pt>
                <c:pt idx="1">
                  <c:v>8.054953000723053E-2</c:v>
                </c:pt>
                <c:pt idx="2">
                  <c:v>0.10554561717352406</c:v>
                </c:pt>
                <c:pt idx="3">
                  <c:v>0.13119533527696792</c:v>
                </c:pt>
                <c:pt idx="4">
                  <c:v>9.3151141476420563E-2</c:v>
                </c:pt>
                <c:pt idx="5">
                  <c:v>5.1259259259259116E-2</c:v>
                </c:pt>
                <c:pt idx="6">
                  <c:v>3.9879402494175542E-2</c:v>
                </c:pt>
                <c:pt idx="7">
                  <c:v>4.3403919505458521E-2</c:v>
                </c:pt>
                <c:pt idx="8">
                  <c:v>9.0796788140827589E-2</c:v>
                </c:pt>
                <c:pt idx="9">
                  <c:v>0.13253382533825309</c:v>
                </c:pt>
                <c:pt idx="10">
                  <c:v>7.277911164465789E-2</c:v>
                </c:pt>
                <c:pt idx="11">
                  <c:v>5.1949985114617236E-2</c:v>
                </c:pt>
                <c:pt idx="12">
                  <c:v>7.6417770766478821E-2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E80-4D86-A880-7B7FECAB0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60-4DBB-B580-0804AD196AA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0.5212</c:v>
                </c:pt>
                <c:pt idx="1">
                  <c:v>0.61130000000000007</c:v>
                </c:pt>
                <c:pt idx="2">
                  <c:v>0.61539999999999995</c:v>
                </c:pt>
                <c:pt idx="3">
                  <c:v>0.59089999999999998</c:v>
                </c:pt>
                <c:pt idx="4">
                  <c:v>0.50259999999999994</c:v>
                </c:pt>
                <c:pt idx="5">
                  <c:v>0.50560000000000005</c:v>
                </c:pt>
                <c:pt idx="6">
                  <c:v>0.67879999999999996</c:v>
                </c:pt>
                <c:pt idx="7">
                  <c:v>0.67610000000000003</c:v>
                </c:pt>
                <c:pt idx="8">
                  <c:v>0.54090000000000005</c:v>
                </c:pt>
                <c:pt idx="9">
                  <c:v>0.57399999999999995</c:v>
                </c:pt>
                <c:pt idx="10">
                  <c:v>0.59920000000000007</c:v>
                </c:pt>
                <c:pt idx="11">
                  <c:v>0.56940000000000002</c:v>
                </c:pt>
                <c:pt idx="12">
                  <c:v>0.58211666666666662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60-4DBB-B580-0804AD196AA2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60-4DBB-B580-0804AD196AA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0.59630000000000005</c:v>
                </c:pt>
                <c:pt idx="1">
                  <c:v>0.67659999999999998</c:v>
                </c:pt>
                <c:pt idx="2">
                  <c:v>0.64549999999999996</c:v>
                </c:pt>
                <c:pt idx="3">
                  <c:v>0.57799999999999996</c:v>
                </c:pt>
                <c:pt idx="4">
                  <c:v>0.47</c:v>
                </c:pt>
                <c:pt idx="5">
                  <c:v>0.59350000000000003</c:v>
                </c:pt>
                <c:pt idx="6">
                  <c:v>0.67799999999999994</c:v>
                </c:pt>
                <c:pt idx="7">
                  <c:v>0.70940000000000003</c:v>
                </c:pt>
                <c:pt idx="8">
                  <c:v>0.59689999999999999</c:v>
                </c:pt>
                <c:pt idx="9">
                  <c:v>0.67</c:v>
                </c:pt>
                <c:pt idx="10">
                  <c:v>0.68140000000000001</c:v>
                </c:pt>
                <c:pt idx="11">
                  <c:v>0.6583</c:v>
                </c:pt>
                <c:pt idx="12">
                  <c:v>0.62949166666666667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360-4DBB-B580-0804AD196AA2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360-4DBB-B580-0804AD196AA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0.69739999999999991</c:v>
                </c:pt>
                <c:pt idx="1">
                  <c:v>0.74950000000000006</c:v>
                </c:pt>
                <c:pt idx="2">
                  <c:v>0.70950000000000002</c:v>
                </c:pt>
                <c:pt idx="3">
                  <c:v>0.6765000000000001</c:v>
                </c:pt>
                <c:pt idx="4">
                  <c:v>0.63129999999999997</c:v>
                </c:pt>
                <c:pt idx="5">
                  <c:v>0.66439999999999999</c:v>
                </c:pt>
                <c:pt idx="6">
                  <c:v>0.72719999999999996</c:v>
                </c:pt>
                <c:pt idx="7">
                  <c:v>0.76439999999999997</c:v>
                </c:pt>
                <c:pt idx="8">
                  <c:v>0.63200000000000001</c:v>
                </c:pt>
                <c:pt idx="9">
                  <c:v>0.68180000000000007</c:v>
                </c:pt>
                <c:pt idx="10">
                  <c:v>0.68409999999999993</c:v>
                </c:pt>
                <c:pt idx="11">
                  <c:v>0.68889999999999996</c:v>
                </c:pt>
                <c:pt idx="12">
                  <c:v>0.69224999999999992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60-4DBB-B580-0804AD196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360-4DBB-B580-0804AD196AA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360-4DBB-B580-0804AD196AA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360-4DBB-B580-0804AD196AA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60-4DBB-B580-0804AD196AA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60-4DBB-B580-0804AD196AA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60-4DBB-B580-0804AD196AA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60-4DBB-B580-0804AD196AA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60-4DBB-B580-0804AD196AA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60-4DBB-B580-0804AD196AA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60-4DBB-B580-0804AD196AA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60-4DBB-B580-0804AD196AA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60-4DBB-B580-0804AD196AA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60-4DBB-B580-0804AD196AA2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0.16954553077310064</c:v>
                </c:pt>
                <c:pt idx="1">
                  <c:v>0.10774460537984054</c:v>
                </c:pt>
                <c:pt idx="2">
                  <c:v>9.9147947327653085E-2</c:v>
                </c:pt>
                <c:pt idx="3">
                  <c:v>0.17041522491349514</c:v>
                </c:pt>
                <c:pt idx="4">
                  <c:v>0.34319148936170207</c:v>
                </c:pt>
                <c:pt idx="5">
                  <c:v>0.11946082561078342</c:v>
                </c:pt>
                <c:pt idx="6">
                  <c:v>7.2566371681415998E-2</c:v>
                </c:pt>
                <c:pt idx="7">
                  <c:v>7.7530307301945323E-2</c:v>
                </c:pt>
                <c:pt idx="8">
                  <c:v>5.8803819735299134E-2</c:v>
                </c:pt>
                <c:pt idx="9">
                  <c:v>1.7611940298507545E-2</c:v>
                </c:pt>
                <c:pt idx="10">
                  <c:v>3.9624302905780784E-3</c:v>
                </c:pt>
                <c:pt idx="11">
                  <c:v>4.6483366246392155E-2</c:v>
                </c:pt>
                <c:pt idx="12">
                  <c:v>9.9858269086105844E-2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360-4DBB-B580-0804AD196AA2}"/>
            </c:ext>
          </c:extLst>
        </c:ser>
        <c:ser>
          <c:idx val="4"/>
          <c:order val="4"/>
          <c:tx>
            <c:strRef>
              <c:f>'tasa de ocupación evol mens'!$O$96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mens'!$O$97:$O$109</c:f>
              <c:numCache>
                <c:formatCode>0.0%</c:formatCode>
                <c:ptCount val="13"/>
                <c:pt idx="0">
                  <c:v>7.923243577839667E-2</c:v>
                </c:pt>
                <c:pt idx="1">
                  <c:v>0.13046757164404243</c:v>
                </c:pt>
                <c:pt idx="2">
                  <c:v>0.10911364702204174</c:v>
                </c:pt>
                <c:pt idx="3">
                  <c:v>0.22045823561248445</c:v>
                </c:pt>
                <c:pt idx="4">
                  <c:v>0.1378875270367701</c:v>
                </c:pt>
                <c:pt idx="5">
                  <c:v>9.6912663034505409E-2</c:v>
                </c:pt>
                <c:pt idx="6">
                  <c:v>9.3040733503682471E-2</c:v>
                </c:pt>
                <c:pt idx="7">
                  <c:v>1.3658665959421779E-2</c:v>
                </c:pt>
                <c:pt idx="8">
                  <c:v>0.11503175723359216</c:v>
                </c:pt>
                <c:pt idx="9">
                  <c:v>0.17693768341101324</c:v>
                </c:pt>
                <c:pt idx="10">
                  <c:v>0.13921731890091604</c:v>
                </c:pt>
                <c:pt idx="11">
                  <c:v>0.12565359477124183</c:v>
                </c:pt>
                <c:pt idx="12">
                  <c:v>0.11524662609426373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360-4DBB-B580-0804AD196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18-4A26-ACA3-A7A7D5DACDC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0.4214</c:v>
                </c:pt>
                <c:pt idx="1">
                  <c:v>0.50490000000000002</c:v>
                </c:pt>
                <c:pt idx="2">
                  <c:v>0.54780000000000006</c:v>
                </c:pt>
                <c:pt idx="3">
                  <c:v>0.53639999999999999</c:v>
                </c:pt>
                <c:pt idx="4">
                  <c:v>0.43930000000000002</c:v>
                </c:pt>
                <c:pt idx="5">
                  <c:v>0.48880000000000001</c:v>
                </c:pt>
                <c:pt idx="6">
                  <c:v>0.58310000000000006</c:v>
                </c:pt>
                <c:pt idx="7">
                  <c:v>0.64</c:v>
                </c:pt>
                <c:pt idx="8">
                  <c:v>0.5534</c:v>
                </c:pt>
                <c:pt idx="9">
                  <c:v>0.54390000000000005</c:v>
                </c:pt>
                <c:pt idx="10">
                  <c:v>0.54380000000000006</c:v>
                </c:pt>
                <c:pt idx="11">
                  <c:v>0.55500000000000005</c:v>
                </c:pt>
                <c:pt idx="12">
                  <c:v>0.53259999999999996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18-4A26-ACA3-A7A7D5DACDCC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18-4A26-ACA3-A7A7D5DACDC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0.61450000000000005</c:v>
                </c:pt>
                <c:pt idx="1">
                  <c:v>0.73510000000000009</c:v>
                </c:pt>
                <c:pt idx="2">
                  <c:v>0.74170000000000003</c:v>
                </c:pt>
                <c:pt idx="3">
                  <c:v>0.68030000000000002</c:v>
                </c:pt>
                <c:pt idx="4">
                  <c:v>0.54620000000000002</c:v>
                </c:pt>
                <c:pt idx="5">
                  <c:v>0.69129999999999991</c:v>
                </c:pt>
                <c:pt idx="6">
                  <c:v>0.74739999999999995</c:v>
                </c:pt>
                <c:pt idx="7">
                  <c:v>1.0290999999999999</c:v>
                </c:pt>
                <c:pt idx="8">
                  <c:v>0.73609999999999998</c:v>
                </c:pt>
                <c:pt idx="9">
                  <c:v>0.75290000000000001</c:v>
                </c:pt>
                <c:pt idx="10">
                  <c:v>0.76319999999999988</c:v>
                </c:pt>
                <c:pt idx="11">
                  <c:v>0.77870000000000006</c:v>
                </c:pt>
                <c:pt idx="12">
                  <c:v>0.73240000000000005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18-4A26-ACA3-A7A7D5DACDCC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18-4A26-ACA3-A7A7D5DACDC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0.48880000000000001</c:v>
                </c:pt>
                <c:pt idx="1">
                  <c:v>0.68310000000000004</c:v>
                </c:pt>
                <c:pt idx="2">
                  <c:v>0.67459999999999998</c:v>
                </c:pt>
                <c:pt idx="3">
                  <c:v>0.60350000000000004</c:v>
                </c:pt>
                <c:pt idx="4">
                  <c:v>0.51469999999999994</c:v>
                </c:pt>
                <c:pt idx="5">
                  <c:v>0.64480000000000004</c:v>
                </c:pt>
                <c:pt idx="6">
                  <c:v>0.70840000000000003</c:v>
                </c:pt>
                <c:pt idx="7">
                  <c:v>0.72909999999999997</c:v>
                </c:pt>
                <c:pt idx="8">
                  <c:v>0.66900000000000004</c:v>
                </c:pt>
                <c:pt idx="9">
                  <c:v>0.66390000000000005</c:v>
                </c:pt>
                <c:pt idx="10">
                  <c:v>0.6855</c:v>
                </c:pt>
                <c:pt idx="11">
                  <c:v>0.67549999999999999</c:v>
                </c:pt>
                <c:pt idx="12">
                  <c:v>0.64507499999999995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18-4A26-ACA3-A7A7D5DAC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18-4A26-ACA3-A7A7D5DACDC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F18-4A26-ACA3-A7A7D5DACDC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18-4A26-ACA3-A7A7D5DACDC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18-4A26-ACA3-A7A7D5DACDC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18-4A26-ACA3-A7A7D5DACDC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18-4A26-ACA3-A7A7D5DACDC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18-4A26-ACA3-A7A7D5DACDC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18-4A26-ACA3-A7A7D5DACDC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18-4A26-ACA3-A7A7D5DACDC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18-4A26-ACA3-A7A7D5DACDC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18-4A26-ACA3-A7A7D5DACDC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18-4A26-ACA3-A7A7D5DACDC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18-4A26-ACA3-A7A7D5DACDCC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-0.20455655004068352</c:v>
                </c:pt>
                <c:pt idx="1">
                  <c:v>-7.0738675010202701E-2</c:v>
                </c:pt>
                <c:pt idx="2">
                  <c:v>-9.0467844141836395E-2</c:v>
                </c:pt>
                <c:pt idx="3">
                  <c:v>-0.11289137145377037</c:v>
                </c:pt>
                <c:pt idx="4">
                  <c:v>-5.7671182716953595E-2</c:v>
                </c:pt>
                <c:pt idx="5">
                  <c:v>-6.7264573991031251E-2</c:v>
                </c:pt>
                <c:pt idx="6">
                  <c:v>-5.2180893765052083E-2</c:v>
                </c:pt>
                <c:pt idx="7">
                  <c:v>-0.29151685939170147</c:v>
                </c:pt>
                <c:pt idx="8">
                  <c:v>-9.1156092922157206E-2</c:v>
                </c:pt>
                <c:pt idx="9">
                  <c:v>-0.11820958958693051</c:v>
                </c:pt>
                <c:pt idx="10">
                  <c:v>-0.10180817610062876</c:v>
                </c:pt>
                <c:pt idx="11">
                  <c:v>-0.13252857326313094</c:v>
                </c:pt>
                <c:pt idx="12">
                  <c:v>-0.11918640935668712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F18-4A26-ACA3-A7A7D5DACDCC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-0.26935724962630792</c:v>
                </c:pt>
                <c:pt idx="1">
                  <c:v>-5.5317383487761052E-2</c:v>
                </c:pt>
                <c:pt idx="2">
                  <c:v>-1.0415138624028208E-2</c:v>
                </c:pt>
                <c:pt idx="3">
                  <c:v>2.2881355932203418E-2</c:v>
                </c:pt>
                <c:pt idx="4">
                  <c:v>-6.6388536187194092E-2</c:v>
                </c:pt>
                <c:pt idx="5">
                  <c:v>-6.6994646216177123E-2</c:v>
                </c:pt>
                <c:pt idx="6">
                  <c:v>-2.6388125343595359E-2</c:v>
                </c:pt>
                <c:pt idx="7">
                  <c:v>0.20972291355566619</c:v>
                </c:pt>
                <c:pt idx="8">
                  <c:v>0.18218766566531186</c:v>
                </c:pt>
                <c:pt idx="9">
                  <c:v>0.22287714127832037</c:v>
                </c:pt>
                <c:pt idx="10">
                  <c:v>7.5294117647058956E-2</c:v>
                </c:pt>
                <c:pt idx="11">
                  <c:v>3.8112801598278789E-2</c:v>
                </c:pt>
                <c:pt idx="12">
                  <c:v>1.6134010656555287E-2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F18-4A26-ACA3-A7A7D5DAC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E1-4B45-B93A-AE7330A6DA7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0.71530000000000005</c:v>
                </c:pt>
                <c:pt idx="1">
                  <c:v>0.7206999999999999</c:v>
                </c:pt>
                <c:pt idx="2">
                  <c:v>0.7026</c:v>
                </c:pt>
                <c:pt idx="3">
                  <c:v>0.68189999999999995</c:v>
                </c:pt>
                <c:pt idx="4">
                  <c:v>0.64370000000000005</c:v>
                </c:pt>
                <c:pt idx="5">
                  <c:v>0.74430000000000007</c:v>
                </c:pt>
                <c:pt idx="6">
                  <c:v>0.79430000000000012</c:v>
                </c:pt>
                <c:pt idx="7">
                  <c:v>0.76659999999999995</c:v>
                </c:pt>
                <c:pt idx="8">
                  <c:v>0.72840000000000005</c:v>
                </c:pt>
                <c:pt idx="9">
                  <c:v>0.71479999999999999</c:v>
                </c:pt>
                <c:pt idx="10">
                  <c:v>0.72719999999999996</c:v>
                </c:pt>
                <c:pt idx="11">
                  <c:v>0.72709999999999997</c:v>
                </c:pt>
                <c:pt idx="12">
                  <c:v>0.72226642087901427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E1-4B45-B93A-AE7330A6DA7A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E1-4B45-B93A-AE7330A6DA7A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0.4824</c:v>
                </c:pt>
                <c:pt idx="1">
                  <c:v>0.61399999999999999</c:v>
                </c:pt>
                <c:pt idx="2">
                  <c:v>0.68430000000000002</c:v>
                </c:pt>
                <c:pt idx="3">
                  <c:v>0.66879999999999995</c:v>
                </c:pt>
                <c:pt idx="4">
                  <c:v>0.61009999999999998</c:v>
                </c:pt>
                <c:pt idx="5">
                  <c:v>0.63009999999999999</c:v>
                </c:pt>
                <c:pt idx="6">
                  <c:v>0.73349999999999993</c:v>
                </c:pt>
                <c:pt idx="7">
                  <c:v>0.79159999999999997</c:v>
                </c:pt>
                <c:pt idx="8">
                  <c:v>0.71860000000000002</c:v>
                </c:pt>
                <c:pt idx="9">
                  <c:v>0.73419999999999996</c:v>
                </c:pt>
                <c:pt idx="10">
                  <c:v>0.72659999999999991</c:v>
                </c:pt>
                <c:pt idx="11">
                  <c:v>0.71829999999999994</c:v>
                </c:pt>
                <c:pt idx="12">
                  <c:v>0.67828567936803452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E1-4B45-B93A-AE7330A6DA7A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E1-4B45-B93A-AE7330A6DA7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0.72840000000000005</c:v>
                </c:pt>
                <c:pt idx="1">
                  <c:v>0.80059999999999998</c:v>
                </c:pt>
                <c:pt idx="2">
                  <c:v>0.76540000000000008</c:v>
                </c:pt>
                <c:pt idx="3">
                  <c:v>0.74760000000000004</c:v>
                </c:pt>
                <c:pt idx="4">
                  <c:v>0.68819999999999992</c:v>
                </c:pt>
                <c:pt idx="5">
                  <c:v>0.7591</c:v>
                </c:pt>
                <c:pt idx="6">
                  <c:v>0.82590000000000008</c:v>
                </c:pt>
                <c:pt idx="7">
                  <c:v>0.92049999999999998</c:v>
                </c:pt>
                <c:pt idx="8">
                  <c:v>0.77829999999999999</c:v>
                </c:pt>
                <c:pt idx="9">
                  <c:v>0.8165</c:v>
                </c:pt>
                <c:pt idx="10">
                  <c:v>0.78749999999999998</c:v>
                </c:pt>
                <c:pt idx="11">
                  <c:v>0.77560000000000007</c:v>
                </c:pt>
                <c:pt idx="12">
                  <c:v>0.78253357023995396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E1-4B45-B93A-AE7330A6DA7A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CE1-4B45-B93A-AE7330A6DA7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CE1-4B45-B93A-AE7330A6DA7A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0.71409999999999996</c:v>
                </c:pt>
                <c:pt idx="1">
                  <c:v>0.79409999999999992</c:v>
                </c:pt>
                <c:pt idx="2">
                  <c:v>0.76760000000000006</c:v>
                </c:pt>
                <c:pt idx="3">
                  <c:v>0.71609999999999996</c:v>
                </c:pt>
                <c:pt idx="4">
                  <c:v>0.67500000000000004</c:v>
                </c:pt>
                <c:pt idx="5">
                  <c:v>0.74480000000000002</c:v>
                </c:pt>
                <c:pt idx="6">
                  <c:v>0.78220000000000001</c:v>
                </c:pt>
                <c:pt idx="7">
                  <c:v>0.81459999999999999</c:v>
                </c:pt>
                <c:pt idx="8">
                  <c:v>0.76139999999999997</c:v>
                </c:pt>
                <c:pt idx="9">
                  <c:v>0.7772</c:v>
                </c:pt>
                <c:pt idx="10">
                  <c:v>0.73769999999999991</c:v>
                </c:pt>
                <c:pt idx="11">
                  <c:v>0.7198</c:v>
                </c:pt>
                <c:pt idx="12">
                  <c:v>0.74850931295992884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CE1-4B45-B93A-AE7330A6D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E1-4B45-B93A-AE7330A6DA7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E1-4B45-B93A-AE7330A6DA7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E1-4B45-B93A-AE7330A6DA7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E1-4B45-B93A-AE7330A6DA7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E1-4B45-B93A-AE7330A6DA7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E1-4B45-B93A-AE7330A6DA7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E1-4B45-B93A-AE7330A6DA7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E1-4B45-B93A-AE7330A6DA7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E1-4B45-B93A-AE7330A6DA7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E1-4B45-B93A-AE7330A6DA7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E1-4B45-B93A-AE7330A6DA7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E1-4B45-B93A-AE7330A6DA7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E1-4B45-B93A-AE7330A6DA7A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-1.9632070291048964E-2</c:v>
                </c:pt>
                <c:pt idx="1">
                  <c:v>-8.1189108168874258E-3</c:v>
                </c:pt>
                <c:pt idx="2">
                  <c:v>2.8743140841389625E-3</c:v>
                </c:pt>
                <c:pt idx="3">
                  <c:v>-4.2134831460674316E-2</c:v>
                </c:pt>
                <c:pt idx="4">
                  <c:v>-1.9180470793373816E-2</c:v>
                </c:pt>
                <c:pt idx="5">
                  <c:v>-1.8838097747332361E-2</c:v>
                </c:pt>
                <c:pt idx="6">
                  <c:v>-5.2911974815353036E-2</c:v>
                </c:pt>
                <c:pt idx="7">
                  <c:v>-0.11504617055947852</c:v>
                </c:pt>
                <c:pt idx="8">
                  <c:v>-2.1713992033920104E-2</c:v>
                </c:pt>
                <c:pt idx="9">
                  <c:v>-4.8132271892222911E-2</c:v>
                </c:pt>
                <c:pt idx="10">
                  <c:v>-6.3238095238095315E-2</c:v>
                </c:pt>
                <c:pt idx="11">
                  <c:v>-7.1944301186178561E-2</c:v>
                </c:pt>
                <c:pt idx="12">
                  <c:v>-4.3479613621677626E-2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CE1-4B45-B93A-AE7330A6DA7A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-1.6776177827486638E-3</c:v>
                </c:pt>
                <c:pt idx="1">
                  <c:v>0.10184542805605656</c:v>
                </c:pt>
                <c:pt idx="2">
                  <c:v>9.251352120694567E-2</c:v>
                </c:pt>
                <c:pt idx="3">
                  <c:v>5.0153981522217395E-2</c:v>
                </c:pt>
                <c:pt idx="4">
                  <c:v>4.8625135932887975E-2</c:v>
                </c:pt>
                <c:pt idx="5">
                  <c:v>6.7177213489166832E-4</c:v>
                </c:pt>
                <c:pt idx="6">
                  <c:v>-1.5233538965126692E-2</c:v>
                </c:pt>
                <c:pt idx="7">
                  <c:v>6.2614140360031323E-2</c:v>
                </c:pt>
                <c:pt idx="8">
                  <c:v>4.5304777594727952E-2</c:v>
                </c:pt>
                <c:pt idx="9">
                  <c:v>8.7297146054840624E-2</c:v>
                </c:pt>
                <c:pt idx="10">
                  <c:v>1.4438943894389267E-2</c:v>
                </c:pt>
                <c:pt idx="11">
                  <c:v>-1.0039884472562211E-2</c:v>
                </c:pt>
                <c:pt idx="12">
                  <c:v>3.6334088533392483E-2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CE1-4B45-B93A-AE7330A6D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A7-486C-A4ED-63E1FA5C71C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0.73290000000000011</c:v>
                </c:pt>
                <c:pt idx="1">
                  <c:v>0.7198</c:v>
                </c:pt>
                <c:pt idx="2">
                  <c:v>0.71050000000000002</c:v>
                </c:pt>
                <c:pt idx="3">
                  <c:v>0.71689999999999998</c:v>
                </c:pt>
                <c:pt idx="4">
                  <c:v>0.67830000000000001</c:v>
                </c:pt>
                <c:pt idx="5">
                  <c:v>0.76419999999999999</c:v>
                </c:pt>
                <c:pt idx="6">
                  <c:v>0.81930000000000003</c:v>
                </c:pt>
                <c:pt idx="7">
                  <c:v>0.82900000000000007</c:v>
                </c:pt>
                <c:pt idx="8">
                  <c:v>0.7903</c:v>
                </c:pt>
                <c:pt idx="9">
                  <c:v>0.78520000000000001</c:v>
                </c:pt>
                <c:pt idx="10">
                  <c:v>0.76390000000000002</c:v>
                </c:pt>
                <c:pt idx="11">
                  <c:v>0.75840000000000007</c:v>
                </c:pt>
                <c:pt idx="12">
                  <c:v>0.75608425132318868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A7-486C-A4ED-63E1FA5C71C3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A7-486C-A4ED-63E1FA5C71C3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0.50350000000000006</c:v>
                </c:pt>
                <c:pt idx="1">
                  <c:v>0.65469999999999995</c:v>
                </c:pt>
                <c:pt idx="2">
                  <c:v>0.74419999999999997</c:v>
                </c:pt>
                <c:pt idx="3">
                  <c:v>0.7228</c:v>
                </c:pt>
                <c:pt idx="4">
                  <c:v>0.67019999999999991</c:v>
                </c:pt>
                <c:pt idx="5">
                  <c:v>0.68610000000000004</c:v>
                </c:pt>
                <c:pt idx="6">
                  <c:v>0.79299999999999993</c:v>
                </c:pt>
                <c:pt idx="7">
                  <c:v>0.85159999999999991</c:v>
                </c:pt>
                <c:pt idx="8">
                  <c:v>0.78400000000000003</c:v>
                </c:pt>
                <c:pt idx="9">
                  <c:v>0.80959999999999999</c:v>
                </c:pt>
                <c:pt idx="10">
                  <c:v>0.79900000000000004</c:v>
                </c:pt>
                <c:pt idx="11">
                  <c:v>0.78290000000000004</c:v>
                </c:pt>
                <c:pt idx="12">
                  <c:v>0.73516921989137307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A7-486C-A4ED-63E1FA5C71C3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A7-486C-A4ED-63E1FA5C71C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0.77359999999999995</c:v>
                </c:pt>
                <c:pt idx="1">
                  <c:v>0.82489999999999997</c:v>
                </c:pt>
                <c:pt idx="2">
                  <c:v>0.7742</c:v>
                </c:pt>
                <c:pt idx="3">
                  <c:v>0.77370000000000005</c:v>
                </c:pt>
                <c:pt idx="4">
                  <c:v>0.7340000000000001</c:v>
                </c:pt>
                <c:pt idx="5">
                  <c:v>0.78079999999999994</c:v>
                </c:pt>
                <c:pt idx="6">
                  <c:v>0.85099999999999998</c:v>
                </c:pt>
                <c:pt idx="7">
                  <c:v>0.88569999999999993</c:v>
                </c:pt>
                <c:pt idx="8">
                  <c:v>0.79090000000000005</c:v>
                </c:pt>
                <c:pt idx="9">
                  <c:v>0.83700000000000008</c:v>
                </c:pt>
                <c:pt idx="10">
                  <c:v>0.79700000000000004</c:v>
                </c:pt>
                <c:pt idx="11">
                  <c:v>0.77450000000000008</c:v>
                </c:pt>
                <c:pt idx="12">
                  <c:v>0.79979831270382273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A7-486C-A4ED-63E1FA5C71C3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FA7-486C-A4ED-63E1FA5C71C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FA7-486C-A4ED-63E1FA5C71C3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0.8014</c:v>
                </c:pt>
                <c:pt idx="1">
                  <c:v>0.83599999999999997</c:v>
                </c:pt>
                <c:pt idx="2">
                  <c:v>0.80279999999999996</c:v>
                </c:pt>
                <c:pt idx="3">
                  <c:v>0.75859999999999994</c:v>
                </c:pt>
                <c:pt idx="4">
                  <c:v>0.73549999999999993</c:v>
                </c:pt>
                <c:pt idx="5">
                  <c:v>0.78249999999999997</c:v>
                </c:pt>
                <c:pt idx="6">
                  <c:v>0.80819999999999992</c:v>
                </c:pt>
                <c:pt idx="7">
                  <c:v>0.8448</c:v>
                </c:pt>
                <c:pt idx="8">
                  <c:v>0.79409999999999992</c:v>
                </c:pt>
                <c:pt idx="9">
                  <c:v>0.81709999999999994</c:v>
                </c:pt>
                <c:pt idx="10">
                  <c:v>0.75609999999999999</c:v>
                </c:pt>
                <c:pt idx="11">
                  <c:v>0.73540000000000005</c:v>
                </c:pt>
                <c:pt idx="12">
                  <c:v>0.78720921060805849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FA7-486C-A4ED-63E1FA5C7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A7-486C-A4ED-63E1FA5C71C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A7-486C-A4ED-63E1FA5C71C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A7-486C-A4ED-63E1FA5C71C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A7-486C-A4ED-63E1FA5C71C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A7-486C-A4ED-63E1FA5C71C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A7-486C-A4ED-63E1FA5C71C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A7-486C-A4ED-63E1FA5C71C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A7-486C-A4ED-63E1FA5C71C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A7-486C-A4ED-63E1FA5C71C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A7-486C-A4ED-63E1FA5C71C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A7-486C-A4ED-63E1FA5C71C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A7-486C-A4ED-63E1FA5C71C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A7-486C-A4ED-63E1FA5C71C3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3.5935884177869859E-2</c:v>
                </c:pt>
                <c:pt idx="1">
                  <c:v>1.3456176506243089E-2</c:v>
                </c:pt>
                <c:pt idx="2">
                  <c:v>3.6941358822009773E-2</c:v>
                </c:pt>
                <c:pt idx="3">
                  <c:v>-1.9516608504588473E-2</c:v>
                </c:pt>
                <c:pt idx="4">
                  <c:v>2.043596730245012E-3</c:v>
                </c:pt>
                <c:pt idx="5">
                  <c:v>2.1772540983606703E-3</c:v>
                </c:pt>
                <c:pt idx="6">
                  <c:v>-5.0293772032902528E-2</c:v>
                </c:pt>
                <c:pt idx="7">
                  <c:v>-4.6178164163938051E-2</c:v>
                </c:pt>
                <c:pt idx="8">
                  <c:v>4.0460235175114878E-3</c:v>
                </c:pt>
                <c:pt idx="9">
                  <c:v>-2.3775388291517485E-2</c:v>
                </c:pt>
                <c:pt idx="10">
                  <c:v>-5.1317440401505654E-2</c:v>
                </c:pt>
                <c:pt idx="11">
                  <c:v>-5.0484183344092992E-2</c:v>
                </c:pt>
                <c:pt idx="12">
                  <c:v>-1.5740345904463271E-2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FA7-486C-A4ED-63E1FA5C71C3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9.3464319825351083E-2</c:v>
                </c:pt>
                <c:pt idx="1">
                  <c:v>0.16143373159210883</c:v>
                </c:pt>
                <c:pt idx="2">
                  <c:v>0.12990851513018997</c:v>
                </c:pt>
                <c:pt idx="3">
                  <c:v>5.8167108383317068E-2</c:v>
                </c:pt>
                <c:pt idx="4">
                  <c:v>8.4328468229396991E-2</c:v>
                </c:pt>
                <c:pt idx="5">
                  <c:v>2.3946610834860049E-2</c:v>
                </c:pt>
                <c:pt idx="6">
                  <c:v>-1.3548150860490771E-2</c:v>
                </c:pt>
                <c:pt idx="7">
                  <c:v>1.9059107358262883E-2</c:v>
                </c:pt>
                <c:pt idx="8">
                  <c:v>4.8083006453245591E-3</c:v>
                </c:pt>
                <c:pt idx="9">
                  <c:v>4.0626591951095081E-2</c:v>
                </c:pt>
                <c:pt idx="10">
                  <c:v>-1.0210760570755317E-2</c:v>
                </c:pt>
                <c:pt idx="11">
                  <c:v>-3.0327004219409259E-2</c:v>
                </c:pt>
                <c:pt idx="12">
                  <c:v>4.1165993380234411E-2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FA7-486C-A4ED-63E1FA5C71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67064</c:v>
                </c:pt>
                <c:pt idx="1">
                  <c:v>39043</c:v>
                </c:pt>
                <c:pt idx="2">
                  <c:v>12859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F8-4936-9D4D-92EB48B7F106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64415</c:v>
                </c:pt>
                <c:pt idx="1">
                  <c:v>34737</c:v>
                </c:pt>
                <c:pt idx="2">
                  <c:v>15508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F8-4936-9D4D-92EB48B7F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DF8-4936-9D4D-92EB48B7F10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DF8-4936-9D4D-92EB48B7F10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DF8-4936-9D4D-92EB48B7F106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F8-4936-9D4D-92EB48B7F106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F8-4936-9D4D-92EB48B7F106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F8-4936-9D4D-92EB48B7F106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F8-4936-9D4D-92EB48B7F106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F8-4936-9D4D-92EB48B7F106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F8-4936-9D4D-92EB48B7F106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0.5617913832199547</c:v>
                </c:pt>
                <c:pt idx="1">
                  <c:v>0.30295656724228154</c:v>
                </c:pt>
                <c:pt idx="2">
                  <c:v>0.13525204953776382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DF8-4936-9D4D-92EB48B7F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DF8-4936-9D4D-92EB48B7F10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DF8-4936-9D4D-92EB48B7F10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F8-4936-9D4D-92EB48B7F10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F8-4936-9D4D-92EB48B7F10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F8-4936-9D4D-92EB48B7F10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F8-4936-9D4D-92EB48B7F106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F8-4936-9D4D-92EB48B7F106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F8-4936-9D4D-92EB48B7F106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F8-4936-9D4D-92EB48B7F106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F8-4936-9D4D-92EB48B7F106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F8-4936-9D4D-92EB48B7F106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F8-4936-9D4D-92EB48B7F106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-3.9499582488369267E-2</c:v>
                </c:pt>
                <c:pt idx="1">
                  <c:v>-0.11028865609712368</c:v>
                </c:pt>
                <c:pt idx="2">
                  <c:v>0.20600357726106222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DF8-4936-9D4D-92EB48B7F10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95-4880-BD4E-2E95640FBB8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4980</c:v>
                </c:pt>
                <c:pt idx="1">
                  <c:v>4900</c:v>
                </c:pt>
                <c:pt idx="2">
                  <c:v>5593</c:v>
                </c:pt>
                <c:pt idx="3">
                  <c:v>4923</c:v>
                </c:pt>
                <c:pt idx="4">
                  <c:v>3457</c:v>
                </c:pt>
                <c:pt idx="5">
                  <c:v>3787</c:v>
                </c:pt>
                <c:pt idx="6">
                  <c:v>4181</c:v>
                </c:pt>
                <c:pt idx="7">
                  <c:v>3234</c:v>
                </c:pt>
                <c:pt idx="8">
                  <c:v>3786</c:v>
                </c:pt>
                <c:pt idx="9">
                  <c:v>4319</c:v>
                </c:pt>
                <c:pt idx="10">
                  <c:v>5242</c:v>
                </c:pt>
                <c:pt idx="11">
                  <c:v>3999</c:v>
                </c:pt>
                <c:pt idx="12">
                  <c:v>52401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95-4880-BD4E-2E95640FBB8A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95-4880-BD4E-2E95640FBB8A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3124</c:v>
                </c:pt>
                <c:pt idx="1">
                  <c:v>3140</c:v>
                </c:pt>
                <c:pt idx="2">
                  <c:v>3797</c:v>
                </c:pt>
                <c:pt idx="3">
                  <c:v>3884</c:v>
                </c:pt>
                <c:pt idx="4">
                  <c:v>1871</c:v>
                </c:pt>
                <c:pt idx="5">
                  <c:v>2403</c:v>
                </c:pt>
                <c:pt idx="6">
                  <c:v>2941</c:v>
                </c:pt>
                <c:pt idx="7">
                  <c:v>2558</c:v>
                </c:pt>
                <c:pt idx="8">
                  <c:v>2665</c:v>
                </c:pt>
                <c:pt idx="9">
                  <c:v>3276</c:v>
                </c:pt>
                <c:pt idx="10">
                  <c:v>4655</c:v>
                </c:pt>
                <c:pt idx="11">
                  <c:v>4758</c:v>
                </c:pt>
                <c:pt idx="12">
                  <c:v>39072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95-4880-BD4E-2E95640FBB8A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95-4880-BD4E-2E95640FBB8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4168</c:v>
                </c:pt>
                <c:pt idx="1">
                  <c:v>4770</c:v>
                </c:pt>
                <c:pt idx="2">
                  <c:v>4902</c:v>
                </c:pt>
                <c:pt idx="3">
                  <c:v>3848</c:v>
                </c:pt>
                <c:pt idx="4">
                  <c:v>2095</c:v>
                </c:pt>
                <c:pt idx="5">
                  <c:v>3004</c:v>
                </c:pt>
                <c:pt idx="6">
                  <c:v>2534</c:v>
                </c:pt>
                <c:pt idx="7">
                  <c:v>3156</c:v>
                </c:pt>
                <c:pt idx="8">
                  <c:v>3076</c:v>
                </c:pt>
                <c:pt idx="9">
                  <c:v>3785</c:v>
                </c:pt>
                <c:pt idx="10">
                  <c:v>4820</c:v>
                </c:pt>
                <c:pt idx="11">
                  <c:v>4975</c:v>
                </c:pt>
                <c:pt idx="12">
                  <c:v>45133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95-4880-BD4E-2E95640FBB8A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795-4880-BD4E-2E95640FBB8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795-4880-BD4E-2E95640FBB8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4030</c:v>
                </c:pt>
                <c:pt idx="1">
                  <c:v>4864</c:v>
                </c:pt>
                <c:pt idx="2">
                  <c:v>5123</c:v>
                </c:pt>
                <c:pt idx="3">
                  <c:v>3449</c:v>
                </c:pt>
                <c:pt idx="4">
                  <c:v>2729</c:v>
                </c:pt>
                <c:pt idx="5">
                  <c:v>2187</c:v>
                </c:pt>
                <c:pt idx="6">
                  <c:v>2455</c:v>
                </c:pt>
                <c:pt idx="7">
                  <c:v>3085</c:v>
                </c:pt>
                <c:pt idx="8">
                  <c:v>2728</c:v>
                </c:pt>
                <c:pt idx="9">
                  <c:v>4043</c:v>
                </c:pt>
                <c:pt idx="10">
                  <c:v>4637</c:v>
                </c:pt>
                <c:pt idx="11">
                  <c:v>5171</c:v>
                </c:pt>
                <c:pt idx="12">
                  <c:v>44501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795-4880-BD4E-2E95640FB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7795-4880-BD4E-2E95640FBB8A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536</c:v>
                      </c:pt>
                      <c:pt idx="1">
                        <c:v>587</c:v>
                      </c:pt>
                      <c:pt idx="2">
                        <c:v>734</c:v>
                      </c:pt>
                      <c:pt idx="3">
                        <c:v>547</c:v>
                      </c:pt>
                      <c:pt idx="4">
                        <c:v>771</c:v>
                      </c:pt>
                      <c:pt idx="5">
                        <c:v>777</c:v>
                      </c:pt>
                      <c:pt idx="6">
                        <c:v>1389</c:v>
                      </c:pt>
                      <c:pt idx="7">
                        <c:v>1244</c:v>
                      </c:pt>
                      <c:pt idx="8">
                        <c:v>2765</c:v>
                      </c:pt>
                      <c:pt idx="9">
                        <c:v>3944</c:v>
                      </c:pt>
                      <c:pt idx="10">
                        <c:v>4559</c:v>
                      </c:pt>
                      <c:pt idx="11">
                        <c:v>3993</c:v>
                      </c:pt>
                      <c:pt idx="12">
                        <c:v>21846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7795-4880-BD4E-2E95640FBB8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95-4880-BD4E-2E95640FBB8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95-4880-BD4E-2E95640FBB8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95-4880-BD4E-2E95640FBB8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95-4880-BD4E-2E95640FBB8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95-4880-BD4E-2E95640FBB8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95-4880-BD4E-2E95640FBB8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95-4880-BD4E-2E95640FBB8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95-4880-BD4E-2E95640FBB8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95-4880-BD4E-2E95640FBB8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95-4880-BD4E-2E95640FBB8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95-4880-BD4E-2E95640FBB8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795-4880-BD4E-2E95640FBB8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795-4880-BD4E-2E95640FBB8A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-3.3109404990403046E-2</c:v>
                </c:pt>
                <c:pt idx="1">
                  <c:v>1.9706498951781892E-2</c:v>
                </c:pt>
                <c:pt idx="2">
                  <c:v>4.5083639330885328E-2</c:v>
                </c:pt>
                <c:pt idx="3">
                  <c:v>-0.1036902286902287</c:v>
                </c:pt>
                <c:pt idx="4">
                  <c:v>0.30262529832935559</c:v>
                </c:pt>
                <c:pt idx="5">
                  <c:v>-0.27197070572569904</c:v>
                </c:pt>
                <c:pt idx="6">
                  <c:v>-3.1176006314127869E-2</c:v>
                </c:pt>
                <c:pt idx="7">
                  <c:v>-2.249683143219261E-2</c:v>
                </c:pt>
                <c:pt idx="8">
                  <c:v>-0.11313394018205458</c:v>
                </c:pt>
                <c:pt idx="9">
                  <c:v>6.816380449141346E-2</c:v>
                </c:pt>
                <c:pt idx="10">
                  <c:v>-3.7966804979253088E-2</c:v>
                </c:pt>
                <c:pt idx="11">
                  <c:v>3.939698492462318E-2</c:v>
                </c:pt>
                <c:pt idx="12">
                  <c:v>-1.4003057629672355E-2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795-4880-BD4E-2E95640FBB8A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-0.19076305220883538</c:v>
                </c:pt>
                <c:pt idx="1">
                  <c:v>-7.3469387755101812E-3</c:v>
                </c:pt>
                <c:pt idx="2">
                  <c:v>-8.4033613445378186E-2</c:v>
                </c:pt>
                <c:pt idx="3">
                  <c:v>-0.29941092829575466</c:v>
                </c:pt>
                <c:pt idx="4">
                  <c:v>-0.21058721434770034</c:v>
                </c:pt>
                <c:pt idx="5">
                  <c:v>-0.42249801954053345</c:v>
                </c:pt>
                <c:pt idx="6">
                  <c:v>-0.41281989954556331</c:v>
                </c:pt>
                <c:pt idx="7">
                  <c:v>-4.6072974644403186E-2</c:v>
                </c:pt>
                <c:pt idx="8">
                  <c:v>-0.27945060750132067</c:v>
                </c:pt>
                <c:pt idx="9">
                  <c:v>-6.3903681407733282E-2</c:v>
                </c:pt>
                <c:pt idx="10">
                  <c:v>-0.11541396413582605</c:v>
                </c:pt>
                <c:pt idx="11">
                  <c:v>0.29307326831707936</c:v>
                </c:pt>
                <c:pt idx="12">
                  <c:v>-0.15076048167019718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795-4880-BD4E-2E95640FB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diciembre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B28-4C62-A5E0-215A7500C94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B28-4C62-A5E0-215A7500C94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B28-4C62-A5E0-215A7500C94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B28-4C62-A5E0-215A7500C94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B28-4C62-A5E0-215A7500C943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28-4C62-A5E0-215A7500C943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28-4C62-A5E0-215A7500C943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28-4C62-A5E0-215A7500C94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28-4C62-A5E0-215A7500C94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28-4C62-A5E0-215A7500C943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28-4C62-A5E0-215A7500C9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64415</c:v>
                </c:pt>
                <c:pt idx="1">
                  <c:v>34737</c:v>
                </c:pt>
                <c:pt idx="2">
                  <c:v>15508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B28-4C62-A5E0-215A7500C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1-4CF5-898C-06A07E5E5597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1-4CF5-898C-06A07E5E5597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91-4CF5-898C-06A07E5E5597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91-4CF5-898C-06A07E5E5597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91-4CF5-898C-06A07E5E5597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91-4CF5-898C-06A07E5E5597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91-4CF5-898C-06A07E5E5597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91-4CF5-898C-06A07E5E5597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91-4CF5-898C-06A07E5E5597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91-4CF5-898C-06A07E5E55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3E91-4CF5-898C-06A07E5E5597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91-4CF5-898C-06A07E5E5597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91-4CF5-898C-06A07E5E5597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91-4CF5-898C-06A07E5E5597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91-4CF5-898C-06A07E5E55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3E91-4CF5-898C-06A07E5E5597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3E91-4CF5-898C-06A07E5E5597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91-4CF5-898C-06A07E5E5597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91-4CF5-898C-06A07E5E5597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91-4CF5-898C-06A07E5E5597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91-4CF5-898C-06A07E5E5597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91-4CF5-898C-06A07E5E5597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91-4CF5-898C-06A07E5E5597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91-4CF5-898C-06A07E5E5597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91-4CF5-898C-06A07E5E5597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91-4CF5-898C-06A07E5E5597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91-4CF5-898C-06A07E5E5597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91-4CF5-898C-06A07E5E5597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91-4CF5-898C-06A07E5E5597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91-4CF5-898C-06A07E5E5597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E91-4CF5-898C-06A07E5E5597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E91-4CF5-898C-06A07E5E5597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E91-4CF5-898C-06A07E5E559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3E91-4CF5-898C-06A07E5E5597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E91-4CF5-898C-06A07E5E559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E91-4CF5-898C-06A07E5E559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E91-4CF5-898C-06A07E5E559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E91-4CF5-898C-06A07E5E559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E91-4CF5-898C-06A07E5E559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E91-4CF5-898C-06A07E5E559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E91-4CF5-898C-06A07E5E559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E91-4CF5-898C-06A07E5E559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E91-4CF5-898C-06A07E5E559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E91-4CF5-898C-06A07E5E559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3E91-4CF5-898C-06A07E5E559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3E91-4CF5-898C-06A07E5E559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3E91-4CF5-898C-06A07E5E559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3E91-4CF5-898C-06A07E5E559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3E91-4CF5-898C-06A07E5E559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3E91-4CF5-898C-06A07E5E559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E91-4CF5-898C-06A07E5E5597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E91-4CF5-898C-06A07E5E5597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E91-4CF5-898C-06A07E5E5597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E91-4CF5-898C-06A07E5E5597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E91-4CF5-898C-06A07E5E5597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E91-4CF5-898C-06A07E5E5597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E91-4CF5-898C-06A07E5E5597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E91-4CF5-898C-06A07E5E5597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E91-4CF5-898C-06A07E5E5597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E91-4CF5-898C-06A07E5E5597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E91-4CF5-898C-06A07E5E5597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E91-4CF5-898C-06A07E5E5597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E91-4CF5-898C-06A07E5E5597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E91-4CF5-898C-06A07E5E5597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E91-4CF5-898C-06A07E5E5597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E91-4CF5-898C-06A07E5E559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3E91-4CF5-898C-06A07E5E5597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E91-4CF5-898C-06A07E5E5597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E91-4CF5-898C-06A07E5E5597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E91-4CF5-898C-06A07E5E5597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E91-4CF5-898C-06A07E5E5597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E91-4CF5-898C-06A07E5E5597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E91-4CF5-898C-06A07E5E5597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E91-4CF5-898C-06A07E5E5597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E91-4CF5-898C-06A07E5E5597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E91-4CF5-898C-06A07E5E5597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E91-4CF5-898C-06A07E5E5597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E91-4CF5-898C-06A07E5E5597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E91-4CF5-898C-06A07E5E5597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E91-4CF5-898C-06A07E5E5597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E91-4CF5-898C-06A07E5E5597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E91-4CF5-898C-06A07E5E5597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E91-4CF5-898C-06A07E5E559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3E91-4CF5-898C-06A07E5E5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222-42E2-8E46-5BA4DA507194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222-42E2-8E46-5BA4DA507194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22-42E2-8E46-5BA4DA507194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22-42E2-8E46-5BA4DA507194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31527</c:v>
                </c:pt>
                <c:pt idx="1">
                  <c:v>49280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222-42E2-8E46-5BA4DA507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Arona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21989</c:v>
                </c:pt>
                <c:pt idx="1">
                  <c:v>4883</c:v>
                </c:pt>
                <c:pt idx="2">
                  <c:v>17106</c:v>
                </c:pt>
                <c:pt idx="3">
                  <c:v>24919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B4-4F0B-B691-45AA1DCBEDB8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81141</c:v>
                </c:pt>
                <c:pt idx="1">
                  <c:v>28331</c:v>
                </c:pt>
                <c:pt idx="2">
                  <c:v>52810</c:v>
                </c:pt>
                <c:pt idx="3">
                  <c:v>37825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B4-4F0B-B691-45AA1DCBEDB8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80807</c:v>
                </c:pt>
                <c:pt idx="1">
                  <c:v>31527</c:v>
                </c:pt>
                <c:pt idx="2">
                  <c:v>49280</c:v>
                </c:pt>
                <c:pt idx="3">
                  <c:v>33853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B4-4F0B-B691-45AA1DCBE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-4.1162913939931656E-3</c:v>
                </c:pt>
                <c:pt idx="1">
                  <c:v>0.11280929017683805</c:v>
                </c:pt>
                <c:pt idx="2">
                  <c:v>-6.6843400871047121E-2</c:v>
                </c:pt>
                <c:pt idx="3">
                  <c:v>-0.10500991407799076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B4-4F0B-B691-45AA1DCBEDB8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-1.7911848996936541E-3</c:v>
                </c:pt>
                <c:pt idx="1">
                  <c:v>0.89853065157172107</c:v>
                </c:pt>
                <c:pt idx="2">
                  <c:v>-0.23414042830945203</c:v>
                </c:pt>
                <c:pt idx="3">
                  <c:v>-0.27767939061599844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B4-4F0B-B691-45AA1DCBEDB8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0.47723678535486652</c:v>
                </c:pt>
                <c:pt idx="1">
                  <c:v>7.2626635357262659E-2</c:v>
                </c:pt>
                <c:pt idx="2">
                  <c:v>0.40461014999760386</c:v>
                </c:pt>
                <c:pt idx="3">
                  <c:v>0.52276321464513342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3B4-4F0B-B691-45AA1DCBEDB8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0.7047531833246119</c:v>
                </c:pt>
                <c:pt idx="1">
                  <c:v>0.27496075353218208</c:v>
                </c:pt>
                <c:pt idx="2">
                  <c:v>0.42979242979242982</c:v>
                </c:pt>
                <c:pt idx="3">
                  <c:v>0.2952468166753881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3B4-4F0B-B691-45AA1DCBED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C6D-4327-8E2F-173F49DA8C9F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C6D-4327-8E2F-173F49DA8C9F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6D-4327-8E2F-173F49DA8C9F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6D-4327-8E2F-173F49DA8C9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10236</c:v>
                </c:pt>
                <c:pt idx="1">
                  <c:v>39170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C6D-4327-8E2F-173F49DA8C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Arona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18372</c:v>
                </c:pt>
                <c:pt idx="1">
                  <c:v>2891</c:v>
                </c:pt>
                <c:pt idx="2">
                  <c:v>15481</c:v>
                </c:pt>
                <c:pt idx="3">
                  <c:v>5247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54-422B-9B88-96D5944FEBE9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52216</c:v>
                </c:pt>
                <c:pt idx="1">
                  <c:v>12769</c:v>
                </c:pt>
                <c:pt idx="2">
                  <c:v>39447</c:v>
                </c:pt>
                <c:pt idx="3">
                  <c:v>14848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54-422B-9B88-96D5944FEBE9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49406</c:v>
                </c:pt>
                <c:pt idx="1">
                  <c:v>10236</c:v>
                </c:pt>
                <c:pt idx="2">
                  <c:v>39170</c:v>
                </c:pt>
                <c:pt idx="3">
                  <c:v>15009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54-422B-9B88-96D5944FE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-5.3814922629079165E-2</c:v>
                </c:pt>
                <c:pt idx="1">
                  <c:v>-0.19837105489858253</c:v>
                </c:pt>
                <c:pt idx="2">
                  <c:v>-7.0220802595888365E-3</c:v>
                </c:pt>
                <c:pt idx="3">
                  <c:v>1.0843211206896575E-2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254-422B-9B88-96D5944FEBE9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-0.21294186991222341</c:v>
                </c:pt>
                <c:pt idx="1">
                  <c:v>0.48090277777777768</c:v>
                </c:pt>
                <c:pt idx="2">
                  <c:v>-0.29879522385922197</c:v>
                </c:pt>
                <c:pt idx="3">
                  <c:v>9.4109928561014744E-2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254-422B-9B88-96D5944FEBE9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0.76919421797629173</c:v>
                </c:pt>
                <c:pt idx="1">
                  <c:v>4.2789976491772123E-2</c:v>
                </c:pt>
                <c:pt idx="2">
                  <c:v>0.72640424148451954</c:v>
                </c:pt>
                <c:pt idx="3">
                  <c:v>0.2308057820237083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254-422B-9B88-96D5944FEBE9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0.76699526507800975</c:v>
                </c:pt>
                <c:pt idx="1">
                  <c:v>0.15890708685865093</c:v>
                </c:pt>
                <c:pt idx="2">
                  <c:v>0.6080881782193589</c:v>
                </c:pt>
                <c:pt idx="3">
                  <c:v>0.23300473492199023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254-422B-9B88-96D5944FE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AB3-416E-B5ED-7B4BB6E76083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AB3-416E-B5ED-7B4BB6E76083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B3-416E-B5ED-7B4BB6E76083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B3-416E-B5ED-7B4BB6E7608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21291</c:v>
                </c:pt>
                <c:pt idx="1">
                  <c:v>10110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B3-416E-B5ED-7B4BB6E76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Arona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3617</c:v>
                </c:pt>
                <c:pt idx="1">
                  <c:v>1992</c:v>
                </c:pt>
                <c:pt idx="2">
                  <c:v>1625</c:v>
                </c:pt>
                <c:pt idx="3">
                  <c:v>19672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6B-4C20-B67A-7A5E1F71A458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28925</c:v>
                </c:pt>
                <c:pt idx="1">
                  <c:v>15562</c:v>
                </c:pt>
                <c:pt idx="2">
                  <c:v>13363</c:v>
                </c:pt>
                <c:pt idx="3">
                  <c:v>22977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6B-4C20-B67A-7A5E1F71A458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31401</c:v>
                </c:pt>
                <c:pt idx="1">
                  <c:v>21291</c:v>
                </c:pt>
                <c:pt idx="2">
                  <c:v>10110</c:v>
                </c:pt>
                <c:pt idx="3">
                  <c:v>18844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6B-4C20-B67A-7A5E1F71A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8.5600691443388E-2</c:v>
                </c:pt>
                <c:pt idx="1">
                  <c:v>0.36814034185837285</c:v>
                </c:pt>
                <c:pt idx="2">
                  <c:v>-0.24343336077228173</c:v>
                </c:pt>
                <c:pt idx="3">
                  <c:v>-0.17987552770161463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6B-4C20-B67A-7A5E1F71A458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0.72732273502392863</c:v>
                </c:pt>
                <c:pt idx="1">
                  <c:v>1.1963069940169175</c:v>
                </c:pt>
                <c:pt idx="2">
                  <c:v>0.19151443724219219</c:v>
                </c:pt>
                <c:pt idx="3">
                  <c:v>-0.43153639627138074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D6B-4C20-B67A-7A5E1F71A458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0.20875304723793753</c:v>
                </c:pt>
                <c:pt idx="1">
                  <c:v>0.10006439446207627</c:v>
                </c:pt>
                <c:pt idx="2">
                  <c:v>0.10868865277586127</c:v>
                </c:pt>
                <c:pt idx="3">
                  <c:v>0.79124695276206247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D6B-4C20-B67A-7A5E1F71A458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0.62495770723455069</c:v>
                </c:pt>
                <c:pt idx="1">
                  <c:v>0.42374365608518261</c:v>
                </c:pt>
                <c:pt idx="2">
                  <c:v>0.20121405114936811</c:v>
                </c:pt>
                <c:pt idx="3">
                  <c:v>0.37504229276544931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D6B-4C20-B67A-7A5E1F71A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diciembre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34-4D06-8106-43D76D71A3E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634-4D06-8106-43D76D71A3E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634-4D06-8106-43D76D71A3E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634-4D06-8106-43D76D71A3EF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634-4D06-8106-43D76D71A3E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634-4D06-8106-43D76D71A3E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634-4D06-8106-43D76D71A3E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634-4D06-8106-43D76D71A3E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634-4D06-8106-43D76D71A3EF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634-4D06-8106-43D76D71A3EF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34-4D06-8106-43D76D71A3EF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34-4D06-8106-43D76D71A3EF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34-4D06-8106-43D76D71A3EF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34-4D06-8106-43D76D71A3EF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34-4D06-8106-43D76D71A3EF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34-4D06-8106-43D76D71A3EF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34-4D06-8106-43D76D71A3EF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34-4D06-8106-43D76D71A3EF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34-4D06-8106-43D76D71A3EF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7634-4D06-8106-43D76D71A3EF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161819</c:v>
                </c:pt>
                <c:pt idx="1">
                  <c:v>114660</c:v>
                </c:pt>
                <c:pt idx="2">
                  <c:v>11054</c:v>
                </c:pt>
                <c:pt idx="3">
                  <c:v>382237</c:v>
                </c:pt>
                <c:pt idx="4">
                  <c:v>49807</c:v>
                </c:pt>
                <c:pt idx="5">
                  <c:v>156566</c:v>
                </c:pt>
                <c:pt idx="6">
                  <c:v>35821</c:v>
                </c:pt>
                <c:pt idx="7">
                  <c:v>29188</c:v>
                </c:pt>
                <c:pt idx="8">
                  <c:v>61312</c:v>
                </c:pt>
                <c:pt idx="9">
                  <c:v>55970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7634-4D06-8106-43D76D71A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AE-446B-A5B6-064DC5F25F87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AE-446B-A5B6-064DC5F25F87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AE-446B-A5B6-064DC5F25F87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AE-446B-A5B6-064DC5F25F87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AE-446B-A5B6-064DC5F25F87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AE-446B-A5B6-064DC5F25F87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AE-446B-A5B6-064DC5F25F87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AE-446B-A5B6-064DC5F25F87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AE-446B-A5B6-064DC5F25F87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AE-446B-A5B6-064DC5F25F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C7AE-446B-A5B6-064DC5F25F87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AE-446B-A5B6-064DC5F25F87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AE-446B-A5B6-064DC5F25F87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AE-446B-A5B6-064DC5F25F87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AE-446B-A5B6-064DC5F25F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C7AE-446B-A5B6-064DC5F25F87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C7AE-446B-A5B6-064DC5F25F87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AE-446B-A5B6-064DC5F25F87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AE-446B-A5B6-064DC5F25F87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AE-446B-A5B6-064DC5F25F87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AE-446B-A5B6-064DC5F25F87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7AE-446B-A5B6-064DC5F25F87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7AE-446B-A5B6-064DC5F25F87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AE-446B-A5B6-064DC5F25F87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7AE-446B-A5B6-064DC5F25F87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7AE-446B-A5B6-064DC5F25F87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7AE-446B-A5B6-064DC5F25F87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7AE-446B-A5B6-064DC5F25F87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7AE-446B-A5B6-064DC5F25F87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7AE-446B-A5B6-064DC5F25F87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7AE-446B-A5B6-064DC5F25F87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7AE-446B-A5B6-064DC5F25F87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7AE-446B-A5B6-064DC5F25F8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C7AE-446B-A5B6-064DC5F25F87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7AE-446B-A5B6-064DC5F25F8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7AE-446B-A5B6-064DC5F25F8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7AE-446B-A5B6-064DC5F25F8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7AE-446B-A5B6-064DC5F25F8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7AE-446B-A5B6-064DC5F25F8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C7AE-446B-A5B6-064DC5F25F8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C7AE-446B-A5B6-064DC5F25F8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C7AE-446B-A5B6-064DC5F25F8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C7AE-446B-A5B6-064DC5F25F8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C7AE-446B-A5B6-064DC5F25F8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C7AE-446B-A5B6-064DC5F25F8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C7AE-446B-A5B6-064DC5F25F8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C7AE-446B-A5B6-064DC5F25F8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C7AE-446B-A5B6-064DC5F25F8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C7AE-446B-A5B6-064DC5F25F87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C7AE-446B-A5B6-064DC5F25F87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7AE-446B-A5B6-064DC5F25F87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7AE-446B-A5B6-064DC5F25F87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7AE-446B-A5B6-064DC5F25F87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7AE-446B-A5B6-064DC5F25F87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7AE-446B-A5B6-064DC5F25F87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7AE-446B-A5B6-064DC5F25F87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7AE-446B-A5B6-064DC5F25F87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7AE-446B-A5B6-064DC5F25F87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7AE-446B-A5B6-064DC5F25F87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7AE-446B-A5B6-064DC5F25F87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7AE-446B-A5B6-064DC5F25F87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7AE-446B-A5B6-064DC5F25F87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7AE-446B-A5B6-064DC5F25F87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7AE-446B-A5B6-064DC5F25F87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7AE-446B-A5B6-064DC5F25F87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7AE-446B-A5B6-064DC5F25F8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C7AE-446B-A5B6-064DC5F25F87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7AE-446B-A5B6-064DC5F25F87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7AE-446B-A5B6-064DC5F25F87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7AE-446B-A5B6-064DC5F25F87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7AE-446B-A5B6-064DC5F25F87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7AE-446B-A5B6-064DC5F25F87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7AE-446B-A5B6-064DC5F25F87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7AE-446B-A5B6-064DC5F25F87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7AE-446B-A5B6-064DC5F25F87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7AE-446B-A5B6-064DC5F25F87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7AE-446B-A5B6-064DC5F25F87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7AE-446B-A5B6-064DC5F25F87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7AE-446B-A5B6-064DC5F25F87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7AE-446B-A5B6-064DC5F25F87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7AE-446B-A5B6-064DC5F25F87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7AE-446B-A5B6-064DC5F25F87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7AE-446B-A5B6-064DC5F25F8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C7AE-446B-A5B6-064DC5F25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4A-4372-AC5A-73EC7CCF7B4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1983</c:v>
                </c:pt>
                <c:pt idx="1">
                  <c:v>2440</c:v>
                </c:pt>
                <c:pt idx="2">
                  <c:v>2038</c:v>
                </c:pt>
                <c:pt idx="3">
                  <c:v>2406</c:v>
                </c:pt>
                <c:pt idx="4">
                  <c:v>1755</c:v>
                </c:pt>
                <c:pt idx="5">
                  <c:v>2033</c:v>
                </c:pt>
                <c:pt idx="6">
                  <c:v>1953</c:v>
                </c:pt>
                <c:pt idx="7">
                  <c:v>2311</c:v>
                </c:pt>
                <c:pt idx="8">
                  <c:v>1643</c:v>
                </c:pt>
                <c:pt idx="9">
                  <c:v>2027</c:v>
                </c:pt>
                <c:pt idx="10">
                  <c:v>2047</c:v>
                </c:pt>
                <c:pt idx="11">
                  <c:v>1769</c:v>
                </c:pt>
                <c:pt idx="12">
                  <c:v>24405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4A-4372-AC5A-73EC7CCF7B4F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4A-4372-AC5A-73EC7CCF7B4F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1823</c:v>
                </c:pt>
                <c:pt idx="1">
                  <c:v>2638</c:v>
                </c:pt>
                <c:pt idx="2">
                  <c:v>2270</c:v>
                </c:pt>
                <c:pt idx="3">
                  <c:v>2669</c:v>
                </c:pt>
                <c:pt idx="4">
                  <c:v>2204</c:v>
                </c:pt>
                <c:pt idx="5">
                  <c:v>1538</c:v>
                </c:pt>
                <c:pt idx="6">
                  <c:v>1994</c:v>
                </c:pt>
                <c:pt idx="7">
                  <c:v>2886</c:v>
                </c:pt>
                <c:pt idx="8">
                  <c:v>1823</c:v>
                </c:pt>
                <c:pt idx="9">
                  <c:v>2789</c:v>
                </c:pt>
                <c:pt idx="10">
                  <c:v>1953</c:v>
                </c:pt>
                <c:pt idx="11">
                  <c:v>2681</c:v>
                </c:pt>
                <c:pt idx="12">
                  <c:v>27268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4A-4372-AC5A-73EC7CCF7B4F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4A-4372-AC5A-73EC7CCF7B4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2209</c:v>
                </c:pt>
                <c:pt idx="1">
                  <c:v>2846</c:v>
                </c:pt>
                <c:pt idx="2">
                  <c:v>2344</c:v>
                </c:pt>
                <c:pt idx="3">
                  <c:v>3420</c:v>
                </c:pt>
                <c:pt idx="4">
                  <c:v>2278</c:v>
                </c:pt>
                <c:pt idx="5">
                  <c:v>1790</c:v>
                </c:pt>
                <c:pt idx="6">
                  <c:v>2053</c:v>
                </c:pt>
                <c:pt idx="7">
                  <c:v>2930</c:v>
                </c:pt>
                <c:pt idx="8">
                  <c:v>1975</c:v>
                </c:pt>
                <c:pt idx="9">
                  <c:v>2829</c:v>
                </c:pt>
                <c:pt idx="10">
                  <c:v>2171</c:v>
                </c:pt>
                <c:pt idx="11">
                  <c:v>2053</c:v>
                </c:pt>
                <c:pt idx="12">
                  <c:v>28898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4A-4372-AC5A-73EC7CCF7B4F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F4A-4372-AC5A-73EC7CCF7B4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F4A-4372-AC5A-73EC7CCF7B4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2149</c:v>
                </c:pt>
                <c:pt idx="1">
                  <c:v>2914</c:v>
                </c:pt>
                <c:pt idx="2">
                  <c:v>2307</c:v>
                </c:pt>
                <c:pt idx="3">
                  <c:v>3021</c:v>
                </c:pt>
                <c:pt idx="4">
                  <c:v>2217</c:v>
                </c:pt>
                <c:pt idx="5">
                  <c:v>2073</c:v>
                </c:pt>
                <c:pt idx="6">
                  <c:v>2235</c:v>
                </c:pt>
                <c:pt idx="7">
                  <c:v>3259</c:v>
                </c:pt>
                <c:pt idx="8">
                  <c:v>1850</c:v>
                </c:pt>
                <c:pt idx="9">
                  <c:v>2728</c:v>
                </c:pt>
                <c:pt idx="10">
                  <c:v>2133</c:v>
                </c:pt>
                <c:pt idx="11">
                  <c:v>2212</c:v>
                </c:pt>
                <c:pt idx="12">
                  <c:v>29098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F4A-4372-AC5A-73EC7CCF7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4A-4372-AC5A-73EC7CCF7B4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4A-4372-AC5A-73EC7CCF7B4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4A-4372-AC5A-73EC7CCF7B4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4A-4372-AC5A-73EC7CCF7B4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4A-4372-AC5A-73EC7CCF7B4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4A-4372-AC5A-73EC7CCF7B4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4A-4372-AC5A-73EC7CCF7B4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4A-4372-AC5A-73EC7CCF7B4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4A-4372-AC5A-73EC7CCF7B4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4A-4372-AC5A-73EC7CCF7B4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4A-4372-AC5A-73EC7CCF7B4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4A-4372-AC5A-73EC7CCF7B4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4A-4372-AC5A-73EC7CCF7B4F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-2.7161611588954249E-2</c:v>
                </c:pt>
                <c:pt idx="1">
                  <c:v>2.3893183415319763E-2</c:v>
                </c:pt>
                <c:pt idx="2">
                  <c:v>-1.5784982935153624E-2</c:v>
                </c:pt>
                <c:pt idx="3">
                  <c:v>-0.1166666666666667</c:v>
                </c:pt>
                <c:pt idx="4">
                  <c:v>-2.6777875329236145E-2</c:v>
                </c:pt>
                <c:pt idx="5">
                  <c:v>0.1581005586592179</c:v>
                </c:pt>
                <c:pt idx="6">
                  <c:v>8.8650754992693592E-2</c:v>
                </c:pt>
                <c:pt idx="7">
                  <c:v>0.11228668941979514</c:v>
                </c:pt>
                <c:pt idx="8">
                  <c:v>-6.3291139240506333E-2</c:v>
                </c:pt>
                <c:pt idx="9">
                  <c:v>-3.5701661364439752E-2</c:v>
                </c:pt>
                <c:pt idx="10">
                  <c:v>-1.7503454629203108E-2</c:v>
                </c:pt>
                <c:pt idx="11">
                  <c:v>7.7447637603507147E-2</c:v>
                </c:pt>
                <c:pt idx="12">
                  <c:v>6.9208941795280143E-3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F4A-4372-AC5A-73EC7CCF7B4F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8.3711548159354443E-2</c:v>
                </c:pt>
                <c:pt idx="1">
                  <c:v>0.19426229508196724</c:v>
                </c:pt>
                <c:pt idx="2">
                  <c:v>0.13199214916584889</c:v>
                </c:pt>
                <c:pt idx="3">
                  <c:v>0.25561097256857845</c:v>
                </c:pt>
                <c:pt idx="4">
                  <c:v>0.2632478632478632</c:v>
                </c:pt>
                <c:pt idx="5">
                  <c:v>1.9675356615838746E-2</c:v>
                </c:pt>
                <c:pt idx="6">
                  <c:v>0.14439324116743468</c:v>
                </c:pt>
                <c:pt idx="7">
                  <c:v>0.41021202942449153</c:v>
                </c:pt>
                <c:pt idx="8">
                  <c:v>0.12598904443091907</c:v>
                </c:pt>
                <c:pt idx="9">
                  <c:v>0.34583127775037004</c:v>
                </c:pt>
                <c:pt idx="10">
                  <c:v>4.2012701514411388E-2</c:v>
                </c:pt>
                <c:pt idx="11">
                  <c:v>0.25042396834369707</c:v>
                </c:pt>
                <c:pt idx="12">
                  <c:v>0.19229666052038508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F4A-4372-AC5A-73EC7CCF7B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101575</c:v>
                </c:pt>
                <c:pt idx="1">
                  <c:v>46908</c:v>
                </c:pt>
                <c:pt idx="2">
                  <c:v>2335</c:v>
                </c:pt>
                <c:pt idx="3">
                  <c:v>94044</c:v>
                </c:pt>
                <c:pt idx="4">
                  <c:v>30342</c:v>
                </c:pt>
                <c:pt idx="5">
                  <c:v>52879</c:v>
                </c:pt>
                <c:pt idx="6">
                  <c:v>14777</c:v>
                </c:pt>
                <c:pt idx="7">
                  <c:v>21825</c:v>
                </c:pt>
                <c:pt idx="8">
                  <c:v>22233</c:v>
                </c:pt>
                <c:pt idx="9">
                  <c:v>69757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51-421F-8FA3-C324B9092735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181512</c:v>
                </c:pt>
                <c:pt idx="1">
                  <c:v>118966</c:v>
                </c:pt>
                <c:pt idx="2">
                  <c:v>20250</c:v>
                </c:pt>
                <c:pt idx="3">
                  <c:v>341923</c:v>
                </c:pt>
                <c:pt idx="4">
                  <c:v>55684</c:v>
                </c:pt>
                <c:pt idx="5">
                  <c:v>146430</c:v>
                </c:pt>
                <c:pt idx="6">
                  <c:v>37722</c:v>
                </c:pt>
                <c:pt idx="7">
                  <c:v>32018</c:v>
                </c:pt>
                <c:pt idx="8">
                  <c:v>47068</c:v>
                </c:pt>
                <c:pt idx="9">
                  <c:v>59696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51-421F-8FA3-C324B9092735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161819</c:v>
                </c:pt>
                <c:pt idx="1">
                  <c:v>114660</c:v>
                </c:pt>
                <c:pt idx="2">
                  <c:v>11054</c:v>
                </c:pt>
                <c:pt idx="3">
                  <c:v>382237</c:v>
                </c:pt>
                <c:pt idx="4">
                  <c:v>49807</c:v>
                </c:pt>
                <c:pt idx="5">
                  <c:v>156566</c:v>
                </c:pt>
                <c:pt idx="6">
                  <c:v>35821</c:v>
                </c:pt>
                <c:pt idx="7">
                  <c:v>29188</c:v>
                </c:pt>
                <c:pt idx="8">
                  <c:v>61312</c:v>
                </c:pt>
                <c:pt idx="9">
                  <c:v>55970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51-421F-8FA3-C324B9092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-0.10849420423994005</c:v>
                </c:pt>
                <c:pt idx="1">
                  <c:v>-3.6195215439705497E-2</c:v>
                </c:pt>
                <c:pt idx="2">
                  <c:v>-0.45412345679012345</c:v>
                </c:pt>
                <c:pt idx="3">
                  <c:v>0.1179037385610211</c:v>
                </c:pt>
                <c:pt idx="4">
                  <c:v>-0.10554198692622652</c:v>
                </c:pt>
                <c:pt idx="5">
                  <c:v>6.9220788089872309E-2</c:v>
                </c:pt>
                <c:pt idx="6">
                  <c:v>-5.0394994963151474E-2</c:v>
                </c:pt>
                <c:pt idx="7">
                  <c:v>-8.838778187269658E-2</c:v>
                </c:pt>
                <c:pt idx="8">
                  <c:v>0.30262598793235318</c:v>
                </c:pt>
                <c:pt idx="9">
                  <c:v>-6.2416242294291102E-2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51-421F-8FA3-C324B9092735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-0.27431195540547204</c:v>
                </c:pt>
                <c:pt idx="1">
                  <c:v>-0.10295026560996412</c:v>
                </c:pt>
                <c:pt idx="2">
                  <c:v>5.1860310210295912E-2</c:v>
                </c:pt>
                <c:pt idx="3">
                  <c:v>7.2846585439103162E-2</c:v>
                </c:pt>
                <c:pt idx="4">
                  <c:v>0.60621110000322487</c:v>
                </c:pt>
                <c:pt idx="5">
                  <c:v>0.30317457675084492</c:v>
                </c:pt>
                <c:pt idx="6">
                  <c:v>-3.4968614456208358E-2</c:v>
                </c:pt>
                <c:pt idx="7">
                  <c:v>-0.35958926651600587</c:v>
                </c:pt>
                <c:pt idx="8">
                  <c:v>0.46315387552500953</c:v>
                </c:pt>
                <c:pt idx="9">
                  <c:v>3.2504427390791069E-2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51-421F-8FA3-C324B9092735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0.30936360194476831</c:v>
                </c:pt>
                <c:pt idx="1">
                  <c:v>0.10429575872078131</c:v>
                </c:pt>
                <c:pt idx="2">
                  <c:v>6.1851728287231926E-3</c:v>
                </c:pt>
                <c:pt idx="3">
                  <c:v>0.22703082965034405</c:v>
                </c:pt>
                <c:pt idx="4">
                  <c:v>5.5476626919121683E-2</c:v>
                </c:pt>
                <c:pt idx="5">
                  <c:v>0.13064709403087088</c:v>
                </c:pt>
                <c:pt idx="6">
                  <c:v>2.7154783012891398E-2</c:v>
                </c:pt>
                <c:pt idx="7">
                  <c:v>5.6498742348191494E-2</c:v>
                </c:pt>
                <c:pt idx="8">
                  <c:v>3.2876380261926449E-2</c:v>
                </c:pt>
                <c:pt idx="9">
                  <c:v>5.0471010282381254E-2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51-421F-8FA3-C324B9092735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0.15288530035883202</c:v>
                </c:pt>
                <c:pt idx="1">
                  <c:v>0.10832985334938219</c:v>
                </c:pt>
                <c:pt idx="2">
                  <c:v>1.044373102149024E-2</c:v>
                </c:pt>
                <c:pt idx="3">
                  <c:v>0.36113446846945579</c:v>
                </c:pt>
                <c:pt idx="4">
                  <c:v>4.7057256286173722E-2</c:v>
                </c:pt>
                <c:pt idx="5">
                  <c:v>0.14792230786237026</c:v>
                </c:pt>
                <c:pt idx="6">
                  <c:v>3.3843395053446884E-2</c:v>
                </c:pt>
                <c:pt idx="7">
                  <c:v>2.7576589565338983E-2</c:v>
                </c:pt>
                <c:pt idx="8">
                  <c:v>5.7927088510006296E-2</c:v>
                </c:pt>
                <c:pt idx="9">
                  <c:v>5.2880009523503593E-2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E51-421F-8FA3-C324B90927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diciembre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58-4E31-870F-216A44809A8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A58-4E31-870F-216A44809A8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A58-4E31-870F-216A44809A8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A58-4E31-870F-216A44809A85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A58-4E31-870F-216A44809A8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A58-4E31-870F-216A44809A8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A58-4E31-870F-216A44809A8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A58-4E31-870F-216A44809A8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A58-4E31-870F-216A44809A8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A58-4E31-870F-216A44809A85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58-4E31-870F-216A44809A85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58-4E31-870F-216A44809A85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58-4E31-870F-216A44809A85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58-4E31-870F-216A44809A85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58-4E31-870F-216A44809A85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58-4E31-870F-216A44809A85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58-4E31-870F-216A44809A85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58-4E31-870F-216A44809A85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58-4E31-870F-216A44809A85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2A58-4E31-870F-216A44809A8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101169</c:v>
                </c:pt>
                <c:pt idx="1">
                  <c:v>64415</c:v>
                </c:pt>
                <c:pt idx="2">
                  <c:v>3803</c:v>
                </c:pt>
                <c:pt idx="3">
                  <c:v>275953</c:v>
                </c:pt>
                <c:pt idx="4">
                  <c:v>33708</c:v>
                </c:pt>
                <c:pt idx="5">
                  <c:v>80773</c:v>
                </c:pt>
                <c:pt idx="6">
                  <c:v>23944</c:v>
                </c:pt>
                <c:pt idx="7">
                  <c:v>10812</c:v>
                </c:pt>
                <c:pt idx="8">
                  <c:v>23750</c:v>
                </c:pt>
                <c:pt idx="9">
                  <c:v>18134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A58-4E31-870F-216A44809A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BB-4A4D-8F17-7050D2BEE8AD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BB-4A4D-8F17-7050D2BEE8AD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BB-4A4D-8F17-7050D2BEE8AD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BB-4A4D-8F17-7050D2BEE8AD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BB-4A4D-8F17-7050D2BEE8AD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BB-4A4D-8F17-7050D2BEE8AD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BB-4A4D-8F17-7050D2BEE8AD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BB-4A4D-8F17-7050D2BEE8AD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BB-4A4D-8F17-7050D2BEE8AD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BB-4A4D-8F17-7050D2BEE8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3CBB-4A4D-8F17-7050D2BEE8AD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BB-4A4D-8F17-7050D2BEE8AD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BB-4A4D-8F17-7050D2BEE8AD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BB-4A4D-8F17-7050D2BEE8AD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BB-4A4D-8F17-7050D2BEE8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3CBB-4A4D-8F17-7050D2BEE8AD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3CBB-4A4D-8F17-7050D2BEE8AD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BB-4A4D-8F17-7050D2BEE8AD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BB-4A4D-8F17-7050D2BEE8AD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BB-4A4D-8F17-7050D2BEE8AD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BB-4A4D-8F17-7050D2BEE8AD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BB-4A4D-8F17-7050D2BEE8AD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BB-4A4D-8F17-7050D2BEE8AD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BB-4A4D-8F17-7050D2BEE8AD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BB-4A4D-8F17-7050D2BEE8AD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CBB-4A4D-8F17-7050D2BEE8AD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CBB-4A4D-8F17-7050D2BEE8AD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CBB-4A4D-8F17-7050D2BEE8AD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CBB-4A4D-8F17-7050D2BEE8AD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CBB-4A4D-8F17-7050D2BEE8AD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CBB-4A4D-8F17-7050D2BEE8AD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CBB-4A4D-8F17-7050D2BEE8AD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CBB-4A4D-8F17-7050D2BEE8A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3CBB-4A4D-8F17-7050D2BEE8AD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CBB-4A4D-8F17-7050D2BEE8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CBB-4A4D-8F17-7050D2BEE8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CBB-4A4D-8F17-7050D2BEE8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CBB-4A4D-8F17-7050D2BEE8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CBB-4A4D-8F17-7050D2BEE8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CBB-4A4D-8F17-7050D2BEE8A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CBB-4A4D-8F17-7050D2BEE8A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CBB-4A4D-8F17-7050D2BEE8A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CBB-4A4D-8F17-7050D2BEE8A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CBB-4A4D-8F17-7050D2BEE8A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3CBB-4A4D-8F17-7050D2BEE8A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3CBB-4A4D-8F17-7050D2BEE8A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3CBB-4A4D-8F17-7050D2BEE8A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3CBB-4A4D-8F17-7050D2BEE8A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3CBB-4A4D-8F17-7050D2BEE8A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3CBB-4A4D-8F17-7050D2BEE8A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CBB-4A4D-8F17-7050D2BEE8AD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CBB-4A4D-8F17-7050D2BEE8AD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CBB-4A4D-8F17-7050D2BEE8AD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CBB-4A4D-8F17-7050D2BEE8AD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CBB-4A4D-8F17-7050D2BEE8AD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CBB-4A4D-8F17-7050D2BEE8AD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CBB-4A4D-8F17-7050D2BEE8AD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CBB-4A4D-8F17-7050D2BEE8AD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CBB-4A4D-8F17-7050D2BEE8AD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CBB-4A4D-8F17-7050D2BEE8AD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CBB-4A4D-8F17-7050D2BEE8AD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CBB-4A4D-8F17-7050D2BEE8AD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CBB-4A4D-8F17-7050D2BEE8AD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CBB-4A4D-8F17-7050D2BEE8AD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CBB-4A4D-8F17-7050D2BEE8AD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CBB-4A4D-8F17-7050D2BEE8A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3CBB-4A4D-8F17-7050D2BEE8AD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CBB-4A4D-8F17-7050D2BEE8AD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CBB-4A4D-8F17-7050D2BEE8AD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CBB-4A4D-8F17-7050D2BEE8AD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CBB-4A4D-8F17-7050D2BEE8AD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CBB-4A4D-8F17-7050D2BEE8AD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CBB-4A4D-8F17-7050D2BEE8AD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CBB-4A4D-8F17-7050D2BEE8AD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CBB-4A4D-8F17-7050D2BEE8AD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CBB-4A4D-8F17-7050D2BEE8AD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CBB-4A4D-8F17-7050D2BEE8AD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CBB-4A4D-8F17-7050D2BEE8AD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CBB-4A4D-8F17-7050D2BEE8AD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CBB-4A4D-8F17-7050D2BEE8AD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CBB-4A4D-8F17-7050D2BEE8AD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CBB-4A4D-8F17-7050D2BEE8AD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CBB-4A4D-8F17-7050D2BEE8A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3CBB-4A4D-8F17-7050D2BEE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43067</c:v>
                </c:pt>
                <c:pt idx="1">
                  <c:v>23619</c:v>
                </c:pt>
                <c:pt idx="2">
                  <c:v>681</c:v>
                </c:pt>
                <c:pt idx="3">
                  <c:v>68651</c:v>
                </c:pt>
                <c:pt idx="4">
                  <c:v>25510</c:v>
                </c:pt>
                <c:pt idx="5">
                  <c:v>28803</c:v>
                </c:pt>
                <c:pt idx="6">
                  <c:v>6752</c:v>
                </c:pt>
                <c:pt idx="7">
                  <c:v>5616</c:v>
                </c:pt>
                <c:pt idx="8">
                  <c:v>14211</c:v>
                </c:pt>
                <c:pt idx="9">
                  <c:v>31376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59-41A9-B3CA-84A12CCC9097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106138</c:v>
                </c:pt>
                <c:pt idx="1">
                  <c:v>67064</c:v>
                </c:pt>
                <c:pt idx="2">
                  <c:v>5439</c:v>
                </c:pt>
                <c:pt idx="3">
                  <c:v>249820</c:v>
                </c:pt>
                <c:pt idx="4">
                  <c:v>36164</c:v>
                </c:pt>
                <c:pt idx="5">
                  <c:v>80309</c:v>
                </c:pt>
                <c:pt idx="6">
                  <c:v>25698</c:v>
                </c:pt>
                <c:pt idx="7">
                  <c:v>11280</c:v>
                </c:pt>
                <c:pt idx="8">
                  <c:v>15069</c:v>
                </c:pt>
                <c:pt idx="9">
                  <c:v>15497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59-41A9-B3CA-84A12CCC9097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101169</c:v>
                </c:pt>
                <c:pt idx="1">
                  <c:v>64415</c:v>
                </c:pt>
                <c:pt idx="2">
                  <c:v>3803</c:v>
                </c:pt>
                <c:pt idx="3">
                  <c:v>275953</c:v>
                </c:pt>
                <c:pt idx="4">
                  <c:v>33708</c:v>
                </c:pt>
                <c:pt idx="5">
                  <c:v>80773</c:v>
                </c:pt>
                <c:pt idx="6">
                  <c:v>23944</c:v>
                </c:pt>
                <c:pt idx="7">
                  <c:v>10812</c:v>
                </c:pt>
                <c:pt idx="8">
                  <c:v>23750</c:v>
                </c:pt>
                <c:pt idx="9">
                  <c:v>18134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059-41A9-B3CA-84A12CCC9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-4.6816408826245048E-2</c:v>
                </c:pt>
                <c:pt idx="1">
                  <c:v>-3.9499582488369267E-2</c:v>
                </c:pt>
                <c:pt idx="2">
                  <c:v>-0.30079058650487223</c:v>
                </c:pt>
                <c:pt idx="3">
                  <c:v>0.1046073172684332</c:v>
                </c:pt>
                <c:pt idx="4">
                  <c:v>-6.791284149983412E-2</c:v>
                </c:pt>
                <c:pt idx="5">
                  <c:v>5.7776836967213807E-3</c:v>
                </c:pt>
                <c:pt idx="6">
                  <c:v>-6.8254338859055186E-2</c:v>
                </c:pt>
                <c:pt idx="7">
                  <c:v>-4.1489361702127692E-2</c:v>
                </c:pt>
                <c:pt idx="8">
                  <c:v>0.57608334992368437</c:v>
                </c:pt>
                <c:pt idx="9">
                  <c:v>0.17016196683229001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059-41A9-B3CA-84A12CCC9097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-7.9612445414847133E-2</c:v>
                </c:pt>
                <c:pt idx="1">
                  <c:v>-0.15787478265416843</c:v>
                </c:pt>
                <c:pt idx="2">
                  <c:v>-0.16692223439211396</c:v>
                </c:pt>
                <c:pt idx="3">
                  <c:v>-2.9083206963644193E-2</c:v>
                </c:pt>
                <c:pt idx="4">
                  <c:v>0.7626941379490666</c:v>
                </c:pt>
                <c:pt idx="5">
                  <c:v>0.36750414790234642</c:v>
                </c:pt>
                <c:pt idx="6">
                  <c:v>0.33273961928086382</c:v>
                </c:pt>
                <c:pt idx="7">
                  <c:v>-0.4773529269589597</c:v>
                </c:pt>
                <c:pt idx="8">
                  <c:v>0.24007936507936511</c:v>
                </c:pt>
                <c:pt idx="9">
                  <c:v>-0.14534828918842491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059-41A9-B3CA-84A12CCC9097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0.3146832946001723</c:v>
                </c:pt>
                <c:pt idx="1">
                  <c:v>0.10406164688369382</c:v>
                </c:pt>
                <c:pt idx="2">
                  <c:v>6.5972158968179819E-3</c:v>
                </c:pt>
                <c:pt idx="3">
                  <c:v>0.29851165768386972</c:v>
                </c:pt>
                <c:pt idx="4">
                  <c:v>5.2772522270483249E-2</c:v>
                </c:pt>
                <c:pt idx="5">
                  <c:v>0.13353181367484443</c:v>
                </c:pt>
                <c:pt idx="6">
                  <c:v>2.7926912737180971E-2</c:v>
                </c:pt>
                <c:pt idx="7">
                  <c:v>2.8681623825968828E-2</c:v>
                </c:pt>
                <c:pt idx="8">
                  <c:v>1.2346032431757201E-2</c:v>
                </c:pt>
                <c:pt idx="9">
                  <c:v>2.0887279995211488E-2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059-41A9-B3CA-84A12CCC9097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0.15895553694570444</c:v>
                </c:pt>
                <c:pt idx="1">
                  <c:v>0.10120808659132295</c:v>
                </c:pt>
                <c:pt idx="2">
                  <c:v>5.9752286471598413E-3</c:v>
                </c:pt>
                <c:pt idx="3">
                  <c:v>0.43357409173539307</c:v>
                </c:pt>
                <c:pt idx="4">
                  <c:v>5.2961611159206924E-2</c:v>
                </c:pt>
                <c:pt idx="5">
                  <c:v>0.12690958283382642</c:v>
                </c:pt>
                <c:pt idx="6">
                  <c:v>3.762052977323041E-2</c:v>
                </c:pt>
                <c:pt idx="7">
                  <c:v>1.6987686598236185E-2</c:v>
                </c:pt>
                <c:pt idx="8">
                  <c:v>3.7315719266380817E-2</c:v>
                </c:pt>
                <c:pt idx="9">
                  <c:v>2.8491926449538935E-2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059-41A9-B3CA-84A12CCC90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diciembre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diciembre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2D-4B21-9F45-D853FD6148C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02D-4B21-9F45-D853FD6148C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02D-4B21-9F45-D853FD6148C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02D-4B21-9F45-D853FD6148C9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02D-4B21-9F45-D853FD6148C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02D-4B21-9F45-D853FD6148C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02D-4B21-9F45-D853FD6148C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02D-4B21-9F45-D853FD6148C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02D-4B21-9F45-D853FD6148C9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02D-4B21-9F45-D853FD6148C9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2D-4B21-9F45-D853FD6148C9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2D-4B21-9F45-D853FD6148C9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2D-4B21-9F45-D853FD6148C9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2D-4B21-9F45-D853FD6148C9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2D-4B21-9F45-D853FD6148C9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2D-4B21-9F45-D853FD6148C9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02D-4B21-9F45-D853FD6148C9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02D-4B21-9F45-D853FD6148C9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02D-4B21-9F45-D853FD6148C9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202D-4B21-9F45-D853FD6148C9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60650</c:v>
                </c:pt>
                <c:pt idx="1">
                  <c:v>50245</c:v>
                </c:pt>
                <c:pt idx="2">
                  <c:v>7251</c:v>
                </c:pt>
                <c:pt idx="3">
                  <c:v>106284</c:v>
                </c:pt>
                <c:pt idx="4">
                  <c:v>16099</c:v>
                </c:pt>
                <c:pt idx="5">
                  <c:v>75793</c:v>
                </c:pt>
                <c:pt idx="6">
                  <c:v>11877</c:v>
                </c:pt>
                <c:pt idx="7">
                  <c:v>18376</c:v>
                </c:pt>
                <c:pt idx="8">
                  <c:v>37562</c:v>
                </c:pt>
                <c:pt idx="9">
                  <c:v>37836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02D-4B21-9F45-D853FD614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81-4541-BF52-830641FC721F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81-4541-BF52-830641FC721F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81-4541-BF52-830641FC721F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81-4541-BF52-830641FC721F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81-4541-BF52-830641FC721F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81-4541-BF52-830641FC721F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1-4541-BF52-830641FC721F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81-4541-BF52-830641FC721F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81-4541-BF52-830641FC721F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81-4541-BF52-830641FC72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9881-4541-BF52-830641FC721F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81-4541-BF52-830641FC721F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81-4541-BF52-830641FC721F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81-4541-BF52-830641FC721F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81-4541-BF52-830641FC72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9881-4541-BF52-830641FC721F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9881-4541-BF52-830641FC721F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81-4541-BF52-830641FC721F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81-4541-BF52-830641FC721F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81-4541-BF52-830641FC721F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81-4541-BF52-830641FC721F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81-4541-BF52-830641FC721F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81-4541-BF52-830641FC721F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81-4541-BF52-830641FC721F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81-4541-BF52-830641FC721F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81-4541-BF52-830641FC721F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81-4541-BF52-830641FC721F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81-4541-BF52-830641FC721F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81-4541-BF52-830641FC721F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881-4541-BF52-830641FC721F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881-4541-BF52-830641FC721F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881-4541-BF52-830641FC721F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881-4541-BF52-830641FC721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9881-4541-BF52-830641FC721F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881-4541-BF52-830641FC721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881-4541-BF52-830641FC721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881-4541-BF52-830641FC721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881-4541-BF52-830641FC721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881-4541-BF52-830641FC721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9881-4541-BF52-830641FC721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9881-4541-BF52-830641FC721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9881-4541-BF52-830641FC721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9881-4541-BF52-830641FC721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9881-4541-BF52-830641FC721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9881-4541-BF52-830641FC721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9881-4541-BF52-830641FC721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9881-4541-BF52-830641FC721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9881-4541-BF52-830641FC721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9881-4541-BF52-830641FC721F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9881-4541-BF52-830641FC721F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881-4541-BF52-830641FC721F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881-4541-BF52-830641FC721F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881-4541-BF52-830641FC721F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881-4541-BF52-830641FC721F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881-4541-BF52-830641FC721F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881-4541-BF52-830641FC721F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881-4541-BF52-830641FC721F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881-4541-BF52-830641FC721F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881-4541-BF52-830641FC721F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881-4541-BF52-830641FC721F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881-4541-BF52-830641FC721F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881-4541-BF52-830641FC721F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881-4541-BF52-830641FC721F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881-4541-BF52-830641FC721F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881-4541-BF52-830641FC721F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881-4541-BF52-830641FC721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9881-4541-BF52-830641FC721F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881-4541-BF52-830641FC721F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881-4541-BF52-830641FC721F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881-4541-BF52-830641FC721F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881-4541-BF52-830641FC721F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881-4541-BF52-830641FC721F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881-4541-BF52-830641FC721F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881-4541-BF52-830641FC721F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881-4541-BF52-830641FC721F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881-4541-BF52-830641FC721F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881-4541-BF52-830641FC721F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881-4541-BF52-830641FC721F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881-4541-BF52-830641FC721F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881-4541-BF52-830641FC721F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881-4541-BF52-830641FC721F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881-4541-BF52-830641FC721F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881-4541-BF52-830641FC721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9881-4541-BF52-830641FC7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diciembre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58508</c:v>
                </c:pt>
                <c:pt idx="1">
                  <c:v>23289</c:v>
                </c:pt>
                <c:pt idx="2">
                  <c:v>1654</c:v>
                </c:pt>
                <c:pt idx="3">
                  <c:v>25393</c:v>
                </c:pt>
                <c:pt idx="4">
                  <c:v>4832</c:v>
                </c:pt>
                <c:pt idx="5">
                  <c:v>24076</c:v>
                </c:pt>
                <c:pt idx="6">
                  <c:v>8025</c:v>
                </c:pt>
                <c:pt idx="7">
                  <c:v>16209</c:v>
                </c:pt>
                <c:pt idx="8">
                  <c:v>8022</c:v>
                </c:pt>
                <c:pt idx="9">
                  <c:v>38381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EF-4612-B9A1-00AED1F8E9CB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diciembre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75374</c:v>
                </c:pt>
                <c:pt idx="1">
                  <c:v>51902</c:v>
                </c:pt>
                <c:pt idx="2">
                  <c:v>14811</c:v>
                </c:pt>
                <c:pt idx="3">
                  <c:v>92103</c:v>
                </c:pt>
                <c:pt idx="4">
                  <c:v>19520</c:v>
                </c:pt>
                <c:pt idx="5">
                  <c:v>66121</c:v>
                </c:pt>
                <c:pt idx="6">
                  <c:v>12024</c:v>
                </c:pt>
                <c:pt idx="7">
                  <c:v>20738</c:v>
                </c:pt>
                <c:pt idx="8">
                  <c:v>31999</c:v>
                </c:pt>
                <c:pt idx="9">
                  <c:v>44199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EF-4612-B9A1-00AED1F8E9CB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diciembre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60650</c:v>
                </c:pt>
                <c:pt idx="1">
                  <c:v>50245</c:v>
                </c:pt>
                <c:pt idx="2">
                  <c:v>7251</c:v>
                </c:pt>
                <c:pt idx="3">
                  <c:v>106284</c:v>
                </c:pt>
                <c:pt idx="4">
                  <c:v>16099</c:v>
                </c:pt>
                <c:pt idx="5">
                  <c:v>75793</c:v>
                </c:pt>
                <c:pt idx="6">
                  <c:v>11877</c:v>
                </c:pt>
                <c:pt idx="7">
                  <c:v>18376</c:v>
                </c:pt>
                <c:pt idx="8">
                  <c:v>37562</c:v>
                </c:pt>
                <c:pt idx="9">
                  <c:v>37836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EF-4612-B9A1-00AED1F8E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-0.19534587523549229</c:v>
                </c:pt>
                <c:pt idx="1">
                  <c:v>-3.1925552001849655E-2</c:v>
                </c:pt>
                <c:pt idx="2">
                  <c:v>-0.51043143609479436</c:v>
                </c:pt>
                <c:pt idx="3">
                  <c:v>0.15396892609361257</c:v>
                </c:pt>
                <c:pt idx="4">
                  <c:v>-0.17525614754098362</c:v>
                </c:pt>
                <c:pt idx="5">
                  <c:v>0.14627727953297742</c:v>
                </c:pt>
                <c:pt idx="6">
                  <c:v>-1.2225548902195627E-2</c:v>
                </c:pt>
                <c:pt idx="7">
                  <c:v>-0.1138971935577201</c:v>
                </c:pt>
                <c:pt idx="8">
                  <c:v>0.17384918278696215</c:v>
                </c:pt>
                <c:pt idx="9">
                  <c:v>-0.14396253308898388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EF-4612-B9A1-00AED1F8E9CB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-0.46359238327717189</c:v>
                </c:pt>
                <c:pt idx="1">
                  <c:v>-2.1099594763092311E-2</c:v>
                </c:pt>
                <c:pt idx="2">
                  <c:v>0.21988559892328396</c:v>
                </c:pt>
                <c:pt idx="3">
                  <c:v>0.4748556838365896</c:v>
                </c:pt>
                <c:pt idx="4">
                  <c:v>0.35445061416792867</c:v>
                </c:pt>
                <c:pt idx="5">
                  <c:v>0.24096208003143627</c:v>
                </c:pt>
                <c:pt idx="6">
                  <c:v>-0.37988826815642462</c:v>
                </c:pt>
                <c:pt idx="7">
                  <c:v>-0.26171153073523501</c:v>
                </c:pt>
                <c:pt idx="8">
                  <c:v>0.65093178621659642</c:v>
                </c:pt>
                <c:pt idx="9">
                  <c:v>0.1468929978781448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EF-4612-B9A1-00AED1F8E9CB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0.30445044802522786</c:v>
                </c:pt>
                <c:pt idx="1">
                  <c:v>0.1045119793869938</c:v>
                </c:pt>
                <c:pt idx="2">
                  <c:v>5.8046186978425564E-3</c:v>
                </c:pt>
                <c:pt idx="3">
                  <c:v>0.16101267161481367</c:v>
                </c:pt>
                <c:pt idx="4">
                  <c:v>5.7974079913856093E-2</c:v>
                </c:pt>
                <c:pt idx="5">
                  <c:v>0.12798282890435719</c:v>
                </c:pt>
                <c:pt idx="6">
                  <c:v>2.6441660577625658E-2</c:v>
                </c:pt>
                <c:pt idx="7">
                  <c:v>8.219003576510403E-2</c:v>
                </c:pt>
                <c:pt idx="8">
                  <c:v>5.1837768718993961E-2</c:v>
                </c:pt>
                <c:pt idx="9">
                  <c:v>7.7793908395185171E-2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EF-4612-B9A1-00AED1F8E9CB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0.14372957511499551</c:v>
                </c:pt>
                <c:pt idx="1">
                  <c:v>0.11907159936773205</c:v>
                </c:pt>
                <c:pt idx="2">
                  <c:v>1.7183563877309686E-2</c:v>
                </c:pt>
                <c:pt idx="3">
                  <c:v>0.25187393506219591</c:v>
                </c:pt>
                <c:pt idx="4">
                  <c:v>3.8151730086996086E-2</c:v>
                </c:pt>
                <c:pt idx="5">
                  <c:v>0.17961575740627955</c:v>
                </c:pt>
                <c:pt idx="6">
                  <c:v>2.8146350595891205E-2</c:v>
                </c:pt>
                <c:pt idx="7">
                  <c:v>4.354780993096715E-2</c:v>
                </c:pt>
                <c:pt idx="8">
                  <c:v>8.9015173956627558E-2</c:v>
                </c:pt>
                <c:pt idx="9">
                  <c:v>8.9664504601005279E-2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EF-4612-B9A1-00AED1F8E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114660</c:v>
                </c:pt>
                <c:pt idx="1">
                  <c:v>118966</c:v>
                </c:pt>
                <c:pt idx="2">
                  <c:v>123951</c:v>
                </c:pt>
                <c:pt idx="3">
                  <c:v>83468</c:v>
                </c:pt>
                <c:pt idx="4">
                  <c:v>51760</c:v>
                </c:pt>
                <c:pt idx="5">
                  <c:v>127819</c:v>
                </c:pt>
                <c:pt idx="6">
                  <c:v>132322</c:v>
                </c:pt>
                <c:pt idx="7">
                  <c:v>126987</c:v>
                </c:pt>
                <c:pt idx="8">
                  <c:v>125060</c:v>
                </c:pt>
                <c:pt idx="9">
                  <c:v>125026</c:v>
                </c:pt>
                <c:pt idx="10">
                  <c:v>106371</c:v>
                </c:pt>
                <c:pt idx="11">
                  <c:v>113290</c:v>
                </c:pt>
                <c:pt idx="12">
                  <c:v>108318</c:v>
                </c:pt>
                <c:pt idx="13">
                  <c:v>120715</c:v>
                </c:pt>
                <c:pt idx="14">
                  <c:v>143879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63-47C7-967F-336F0BF9D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-3.6195215439705497E-2</c:v>
                </c:pt>
                <c:pt idx="1">
                  <c:v>-4.0217505304515511E-2</c:v>
                </c:pt>
                <c:pt idx="2">
                  <c:v>0.48501222025207258</c:v>
                </c:pt>
                <c:pt idx="3">
                  <c:v>0.61259659969088109</c:v>
                </c:pt>
                <c:pt idx="4">
                  <c:v>-0.59505237875433226</c:v>
                </c:pt>
                <c:pt idx="5">
                  <c:v>-3.4030622269917377E-2</c:v>
                </c:pt>
                <c:pt idx="6">
                  <c:v>4.2012174474552522E-2</c:v>
                </c:pt>
                <c:pt idx="7">
                  <c:v>1.5408603870142423E-2</c:v>
                </c:pt>
                <c:pt idx="8">
                  <c:v>2.7194343576542046E-4</c:v>
                </c:pt>
                <c:pt idx="9">
                  <c:v>0.17537674742175979</c:v>
                </c:pt>
                <c:pt idx="10">
                  <c:v>-6.1073351575602453E-2</c:v>
                </c:pt>
                <c:pt idx="11">
                  <c:v>4.5901881497073527E-2</c:v>
                </c:pt>
                <c:pt idx="12">
                  <c:v>-0.10269643374891269</c:v>
                </c:pt>
                <c:pt idx="13">
                  <c:v>-0.16099639280228528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63-47C7-967F-336F0BF9D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64415</c:v>
                </c:pt>
                <c:pt idx="1">
                  <c:v>67064</c:v>
                </c:pt>
                <c:pt idx="2">
                  <c:v>75857</c:v>
                </c:pt>
                <c:pt idx="3">
                  <c:v>39986</c:v>
                </c:pt>
                <c:pt idx="4">
                  <c:v>26848</c:v>
                </c:pt>
                <c:pt idx="5">
                  <c:v>76491</c:v>
                </c:pt>
                <c:pt idx="6">
                  <c:v>90288</c:v>
                </c:pt>
                <c:pt idx="7">
                  <c:v>83344</c:v>
                </c:pt>
                <c:pt idx="8">
                  <c:v>80738</c:v>
                </c:pt>
                <c:pt idx="9">
                  <c:v>76940</c:v>
                </c:pt>
                <c:pt idx="10">
                  <c:v>59625</c:v>
                </c:pt>
                <c:pt idx="11">
                  <c:v>69676</c:v>
                </c:pt>
                <c:pt idx="12">
                  <c:v>71512</c:v>
                </c:pt>
                <c:pt idx="13">
                  <c:v>63436</c:v>
                </c:pt>
                <c:pt idx="14">
                  <c:v>66756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95-4E05-8A75-952A77320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-3.9499582488369267E-2</c:v>
                </c:pt>
                <c:pt idx="1">
                  <c:v>-0.1159154725338466</c:v>
                </c:pt>
                <c:pt idx="2">
                  <c:v>0.89708898114340019</c:v>
                </c:pt>
                <c:pt idx="3">
                  <c:v>0.48934743742550646</c:v>
                </c:pt>
                <c:pt idx="4">
                  <c:v>-0.64900445804081519</c:v>
                </c:pt>
                <c:pt idx="5">
                  <c:v>-0.15281100478468901</c:v>
                </c:pt>
                <c:pt idx="6">
                  <c:v>8.3317335381071222E-2</c:v>
                </c:pt>
                <c:pt idx="7">
                  <c:v>3.2277242438504716E-2</c:v>
                </c:pt>
                <c:pt idx="8">
                  <c:v>4.9363140109176085E-2</c:v>
                </c:pt>
                <c:pt idx="9">
                  <c:v>0.29039832285115308</c:v>
                </c:pt>
                <c:pt idx="10">
                  <c:v>-0.14425340145817789</c:v>
                </c:pt>
                <c:pt idx="11">
                  <c:v>-2.5674012753104325E-2</c:v>
                </c:pt>
                <c:pt idx="12">
                  <c:v>0.12730941421274977</c:v>
                </c:pt>
                <c:pt idx="13">
                  <c:v>-4.9733357301216419E-2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95-4E05-8A75-952A77320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50245</c:v>
                </c:pt>
                <c:pt idx="1">
                  <c:v>51902</c:v>
                </c:pt>
                <c:pt idx="2">
                  <c:v>48094</c:v>
                </c:pt>
                <c:pt idx="3">
                  <c:v>43482</c:v>
                </c:pt>
                <c:pt idx="4">
                  <c:v>24912</c:v>
                </c:pt>
                <c:pt idx="5">
                  <c:v>51328</c:v>
                </c:pt>
                <c:pt idx="6">
                  <c:v>42034</c:v>
                </c:pt>
                <c:pt idx="7">
                  <c:v>43643</c:v>
                </c:pt>
                <c:pt idx="8">
                  <c:v>44322</c:v>
                </c:pt>
                <c:pt idx="9">
                  <c:v>48086</c:v>
                </c:pt>
                <c:pt idx="10">
                  <c:v>46746</c:v>
                </c:pt>
                <c:pt idx="11">
                  <c:v>43614</c:v>
                </c:pt>
                <c:pt idx="12">
                  <c:v>36806</c:v>
                </c:pt>
                <c:pt idx="13">
                  <c:v>57279</c:v>
                </c:pt>
                <c:pt idx="14">
                  <c:v>77123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35-4C57-8C2A-13A5E3DF0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-3.1925552001849655E-2</c:v>
                </c:pt>
                <c:pt idx="1">
                  <c:v>7.9178275876408799E-2</c:v>
                </c:pt>
                <c:pt idx="2">
                  <c:v>0.10606687824847061</c:v>
                </c:pt>
                <c:pt idx="3">
                  <c:v>0.74542389210019278</c:v>
                </c:pt>
                <c:pt idx="4">
                  <c:v>-0.51465087281795507</c:v>
                </c:pt>
                <c:pt idx="5">
                  <c:v>0.22110672312889568</c:v>
                </c:pt>
                <c:pt idx="6">
                  <c:v>-3.6867309763306877E-2</c:v>
                </c:pt>
                <c:pt idx="7">
                  <c:v>-1.5319705789449967E-2</c:v>
                </c:pt>
                <c:pt idx="8">
                  <c:v>-7.8276421411637487E-2</c:v>
                </c:pt>
                <c:pt idx="9">
                  <c:v>2.866555427202333E-2</c:v>
                </c:pt>
                <c:pt idx="10">
                  <c:v>7.1811803549318931E-2</c:v>
                </c:pt>
                <c:pt idx="11">
                  <c:v>0.18496984187360765</c:v>
                </c:pt>
                <c:pt idx="12">
                  <c:v>-0.35742593271530576</c:v>
                </c:pt>
                <c:pt idx="13">
                  <c:v>-0.25730326880437737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35-4C57-8C2A-13A5E3DF0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A5-4BA8-9771-0388B1B3C78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3863</c:v>
                </c:pt>
                <c:pt idx="1">
                  <c:v>2778</c:v>
                </c:pt>
                <c:pt idx="2">
                  <c:v>3491</c:v>
                </c:pt>
                <c:pt idx="3">
                  <c:v>3702</c:v>
                </c:pt>
                <c:pt idx="4">
                  <c:v>2547</c:v>
                </c:pt>
                <c:pt idx="5">
                  <c:v>3328</c:v>
                </c:pt>
                <c:pt idx="6">
                  <c:v>3405</c:v>
                </c:pt>
                <c:pt idx="7">
                  <c:v>3040</c:v>
                </c:pt>
                <c:pt idx="8">
                  <c:v>3505</c:v>
                </c:pt>
                <c:pt idx="9">
                  <c:v>3591</c:v>
                </c:pt>
                <c:pt idx="10">
                  <c:v>3864</c:v>
                </c:pt>
                <c:pt idx="11">
                  <c:v>4088</c:v>
                </c:pt>
                <c:pt idx="12">
                  <c:v>41202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A5-4BA8-9771-0388B1B3C787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A5-4BA8-9771-0388B1B3C787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2729</c:v>
                </c:pt>
                <c:pt idx="1">
                  <c:v>3069</c:v>
                </c:pt>
                <c:pt idx="2">
                  <c:v>3012</c:v>
                </c:pt>
                <c:pt idx="3">
                  <c:v>3784</c:v>
                </c:pt>
                <c:pt idx="4">
                  <c:v>2653</c:v>
                </c:pt>
                <c:pt idx="5">
                  <c:v>2511</c:v>
                </c:pt>
                <c:pt idx="6">
                  <c:v>3593</c:v>
                </c:pt>
                <c:pt idx="7">
                  <c:v>2717</c:v>
                </c:pt>
                <c:pt idx="8">
                  <c:v>3335</c:v>
                </c:pt>
                <c:pt idx="9">
                  <c:v>3802</c:v>
                </c:pt>
                <c:pt idx="10">
                  <c:v>3396</c:v>
                </c:pt>
                <c:pt idx="11">
                  <c:v>4166</c:v>
                </c:pt>
                <c:pt idx="12">
                  <c:v>38767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A5-4BA8-9771-0388B1B3C787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A5-4BA8-9771-0388B1B3C78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4058</c:v>
                </c:pt>
                <c:pt idx="1">
                  <c:v>3219</c:v>
                </c:pt>
                <c:pt idx="2">
                  <c:v>2822</c:v>
                </c:pt>
                <c:pt idx="3">
                  <c:v>3844</c:v>
                </c:pt>
                <c:pt idx="4">
                  <c:v>3384</c:v>
                </c:pt>
                <c:pt idx="5">
                  <c:v>2974</c:v>
                </c:pt>
                <c:pt idx="6">
                  <c:v>4014</c:v>
                </c:pt>
                <c:pt idx="7">
                  <c:v>3806</c:v>
                </c:pt>
                <c:pt idx="8">
                  <c:v>3714</c:v>
                </c:pt>
                <c:pt idx="9">
                  <c:v>4250</c:v>
                </c:pt>
                <c:pt idx="10">
                  <c:v>3688</c:v>
                </c:pt>
                <c:pt idx="11">
                  <c:v>4414</c:v>
                </c:pt>
                <c:pt idx="12">
                  <c:v>44187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A5-4BA8-9771-0388B1B3C787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BA5-4BA8-9771-0388B1B3C78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BA5-4BA8-9771-0388B1B3C78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4254</c:v>
                </c:pt>
                <c:pt idx="1">
                  <c:v>3831</c:v>
                </c:pt>
                <c:pt idx="2">
                  <c:v>3770</c:v>
                </c:pt>
                <c:pt idx="3">
                  <c:v>4173</c:v>
                </c:pt>
                <c:pt idx="4">
                  <c:v>3296</c:v>
                </c:pt>
                <c:pt idx="5">
                  <c:v>2680</c:v>
                </c:pt>
                <c:pt idx="6">
                  <c:v>4277</c:v>
                </c:pt>
                <c:pt idx="7">
                  <c:v>3503</c:v>
                </c:pt>
                <c:pt idx="8">
                  <c:v>3091</c:v>
                </c:pt>
                <c:pt idx="9">
                  <c:v>3949</c:v>
                </c:pt>
                <c:pt idx="10">
                  <c:v>3573</c:v>
                </c:pt>
                <c:pt idx="11">
                  <c:v>4236</c:v>
                </c:pt>
                <c:pt idx="12">
                  <c:v>44633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BA5-4BA8-9771-0388B1B3C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BA5-4BA8-9771-0388B1B3C78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A5-4BA8-9771-0388B1B3C78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A5-4BA8-9771-0388B1B3C78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A5-4BA8-9771-0388B1B3C78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A5-4BA8-9771-0388B1B3C78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A5-4BA8-9771-0388B1B3C78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A5-4BA8-9771-0388B1B3C78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A5-4BA8-9771-0388B1B3C78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A5-4BA8-9771-0388B1B3C78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A5-4BA8-9771-0388B1B3C78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A5-4BA8-9771-0388B1B3C78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A5-4BA8-9771-0388B1B3C78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A5-4BA8-9771-0388B1B3C787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4.8299655002464359E-2</c:v>
                </c:pt>
                <c:pt idx="1">
                  <c:v>0.19012115563839704</c:v>
                </c:pt>
                <c:pt idx="2">
                  <c:v>0.33593196314670437</c:v>
                </c:pt>
                <c:pt idx="3">
                  <c:v>8.5587929240374505E-2</c:v>
                </c:pt>
                <c:pt idx="4">
                  <c:v>-2.6004728132387744E-2</c:v>
                </c:pt>
                <c:pt idx="5">
                  <c:v>-9.8856758574310644E-2</c:v>
                </c:pt>
                <c:pt idx="6">
                  <c:v>6.5520677628301049E-2</c:v>
                </c:pt>
                <c:pt idx="7">
                  <c:v>-7.9611140304781891E-2</c:v>
                </c:pt>
                <c:pt idx="8">
                  <c:v>-0.16774367259019929</c:v>
                </c:pt>
                <c:pt idx="9">
                  <c:v>-7.082352941176473E-2</c:v>
                </c:pt>
                <c:pt idx="10">
                  <c:v>-3.1182212581344904E-2</c:v>
                </c:pt>
                <c:pt idx="11">
                  <c:v>-4.0326234707748099E-2</c:v>
                </c:pt>
                <c:pt idx="12">
                  <c:v>1.0093466404146101E-2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BA5-4BA8-9771-0388B1B3C787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0.10121667098110287</c:v>
                </c:pt>
                <c:pt idx="1">
                  <c:v>0.37904967602591788</c:v>
                </c:pt>
                <c:pt idx="2">
                  <c:v>7.991979375537106E-2</c:v>
                </c:pt>
                <c:pt idx="3">
                  <c:v>0.12722852512155591</c:v>
                </c:pt>
                <c:pt idx="4">
                  <c:v>0.29407145661562617</c:v>
                </c:pt>
                <c:pt idx="5">
                  <c:v>-0.19471153846153844</c:v>
                </c:pt>
                <c:pt idx="6">
                  <c:v>0.25609397944199697</c:v>
                </c:pt>
                <c:pt idx="7">
                  <c:v>0.1523026315789473</c:v>
                </c:pt>
                <c:pt idx="8">
                  <c:v>-0.1181169757489301</c:v>
                </c:pt>
                <c:pt idx="9">
                  <c:v>9.9693678641047168E-2</c:v>
                </c:pt>
                <c:pt idx="10">
                  <c:v>-7.5310559006211197E-2</c:v>
                </c:pt>
                <c:pt idx="11">
                  <c:v>3.6203522504892449E-2</c:v>
                </c:pt>
                <c:pt idx="12">
                  <c:v>8.3272656667152001E-2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BA5-4BA8-9771-0388B1B3C7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D56B5F-9791-47FA-92FE-0EF716210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Arona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Arona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EE3B4DB-8185-431D-9136-F6344690645E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C297BDF-278E-7405-5EA9-AD55C2C27E7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BC00E0C2-D601-70BA-8942-0BCF86B78EE2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BADBE59-15F4-446B-B176-D1B485B5A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DC122BA-14C5-426F-9DE5-9528CB604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1EE64BC-1AA9-4A58-8294-F228ACDA197A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CB81548-15EF-CD3F-8AA5-9B51127FB3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CFA72B2-B96A-E026-EDF1-C7C4ABB1CCA0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06EF44F-D84D-4D50-B4FA-A0EFD2D84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C879DBC-98D2-4247-8183-2B4EC0A65E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CEC3E25-28D0-4F36-8CC6-23B83EDB53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408495F4-A5B8-4888-BEFD-DDC77E5ED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9D306D08-F10C-4594-B3BA-40B044EBD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-3,2%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50.245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43,8%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Arona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Arona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50.245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43,8%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B8B02B03-A0FF-480E-AFBE-51D2E57607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7CC4549-E51F-4013-8779-813FA6383C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C021BE1-7852-49CA-A809-4D47B1DDF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66EEEA2-0E9E-4FD5-B8C7-47FDA71E3E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Arona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80,807 viajeros 
cuota: 70.5%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33,853 viajeros
cuota: 29.5%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62AD08F-D2CD-48BC-BB5B-92CC85AFE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A9590CD-89A5-43F6-9A1B-E8F96B9C2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D85F5BE-CF8A-4F58-8752-3860681D0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97A0862-C658-4A90-9B9F-9D7BAF5FA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49,406 viajeros 
cuota: 76.7%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15,009 viajeros
cuota: 23.3%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23</xdr:row>
      <xdr:rowOff>95885</xdr:rowOff>
    </xdr:from>
    <xdr:to>
      <xdr:col>25</xdr:col>
      <xdr:colOff>3809</xdr:colOff>
      <xdr:row>130</xdr:row>
      <xdr:rowOff>272415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90CD320-2816-43EC-B3B3-060FB1265F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95BCE3D-EC12-4E86-A8C9-424DA5F8C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3170456-35E1-4E5C-BC68-C7D26966C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6E53304-CAD5-49EE-AC85-2861B82471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Arona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31,401 viajeros 
cuota: 62.5%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18,844 viajeros
cuota: 37.5%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1E1AEA2-D6E0-4050-B06E-13786DA49A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92D26D8-7ECF-43D8-A22A-017FBCF38C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27C2F7B5-2BDE-4519-8C90-F65CE299E2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A7486A5-D500-4D94-ACC4-B73610E9C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4BC6D38-DE19-4F8C-9AF7-C29EDC1E8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1B99B4E7-D33A-4E82-ACA3-18D247D50A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7D51C05-75C8-46E5-B153-983896489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5D4B5F0-A501-4EF5-B710-8B2890518E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8BEE48B-C978-4F05-8BEA-5A19D84E1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ACE7E73-A394-4EB1-BEB5-B36A586D6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66A316C-F6BB-4295-B2CA-1188AEEB5D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DDB36A5-1894-4B7A-91E6-3C02FC600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76CD92C4-18FB-46C2-A1FC-9CE0E81630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7CEB870-A8A2-4482-9E51-E407BF39E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1E90611-9F28-47E8-B3D6-3929F2069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84983B4-C371-4EAA-9D62-64B3981C0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B70F1B8-95AC-4B87-8D73-3E728FFB1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8FC9A63-A8A9-4BE5-B5CB-CE4A4A573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Arona
(hotel + apartamento)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3F696A1-7FF1-4DE0-93FC-916315007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B76EAC6-5C1A-49FE-86DC-97FD61E6C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62B280A-6394-4C9D-9765-4F76AEB9A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Arona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B309793-FF45-4C66-91AE-026EF466FD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150FCFD-C5BD-4683-8260-CFC4C18098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52D725A-5587-4932-BE6C-4C1EBBCCE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Arona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AEA2D43-EC3F-47CC-92C4-5FAEDE85D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89C38FC-7397-4B97-AC36-8B9C7C4A88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60EC6D-9E1D-4352-8153-32A86BBD6C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0B91420-04E8-48C7-8AC7-7ECD3E8EE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35DA77F-2561-4C20-8779-D52E9121FF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F6ED103-8F2E-4733-801A-7096237FC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B22F269-0714-4809-BEF4-589493670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F1F0CD9-B685-44FE-B273-C9DBE7E37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4F6C184-0056-4379-9D23-D8701BFAF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A814A4B-C795-447F-B380-5A28AE917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7C87974-6A93-42CA-888A-F097220555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Arona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Arona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Arona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Arona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1C885D0-F5C8-4BDD-B49B-69CD652C2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58B949C-C77E-4C3A-B446-F850CD4DCF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05EDF7D-E3FC-44E1-8244-B88EFFB02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4D39FDC-911D-4CF7-AD11-D0C737B89D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3E0E60D-CC96-46FD-A2B2-218D90C4E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C32F678-2E93-41CD-B12B-8907A69B5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85E3776-CF47-497E-844D-A136E87590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Arona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Arona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Arona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23D2CF1-BEF1-4456-A8DA-F516B7E53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81D9959-FF03-4F75-B994-7C090EF9D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F4CDCC1-9A35-436D-ACD0-07D45D5E0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A07023-54CB-4752-9B81-A145901100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7D95A70-1E61-42C7-A472-16306E078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6876EDB-C97C-431C-9A1F-868D9A2BE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94F118D-7F9A-4298-9BCE-37BCD40E39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F29A32A-BF2B-4D64-8A25-ED7E04C74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3941278-2AEA-41B1-83DE-E77F19C1C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B1F2A4B-95F7-4477-A47B-68B62BB16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C1BD6C8-1C90-4C1A-A3BD-192B6A9C56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DD8E749-4E52-4061-A60F-058E84F27CAE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C39C704E-24E8-7D42-C696-64AC090F8B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76CF0F3A-472A-D589-F573-8F554BEBA99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D655794-FA31-4DCF-8D6B-75A145D905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809D366-1701-40AE-9FC2-77A921E1BF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9A01409E-70C4-4C00-8B18-CE478F25F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B8F0341-D2E7-48C6-B2F2-1C439D3113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0E89B3A-E83D-4E5E-923F-CF2FF1CCB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571500</xdr:colOff>
      <xdr:row>3</xdr:row>
      <xdr:rowOff>228600</xdr:rowOff>
    </xdr:from>
    <xdr:to>
      <xdr:col>40</xdr:col>
      <xdr:colOff>243840</xdr:colOff>
      <xdr:row>27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E2290A8-CE3F-4A8C-8933-CED25832E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2C5C1D-E532-4078-94BF-83AC237265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755AE4A-716B-4042-9F80-108FBD6D5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BBCE41-D483-4D1D-9A74-AD7A0C6A5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C0E60BA-A4FD-4E03-AF2D-1E3BDA53C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973B9CC8-AFEE-4C40-9BCA-8CB79F1E33BE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966D033-9C35-196C-8425-77F9BBC77F8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90A7B72-A06C-67E8-FC4C-C1E70047FDF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FD24609-9000-4BC1-A2BB-4CA01FD38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4655E66-6712-4F9B-A86C-A382BB2B1C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00907097-6743-4B7E-AC1F-684D1552F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BDDEC6-5D01-4D2C-A83C-BF34D44DEF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A313C25-AD32-4CDA-89DB-12E95C0E3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190499</xdr:colOff>
      <xdr:row>1</xdr:row>
      <xdr:rowOff>28575</xdr:rowOff>
    </xdr:from>
    <xdr:to>
      <xdr:col>41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7FB2FE4-DBDF-48A7-A6FA-EB326E9388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8BDEE5-1F21-4772-9A8B-1D2F9AED7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1412DCA-A7E0-4E10-89F4-091B345C2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3047B6A-2BBC-400F-A316-12EC96CF2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Arona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98125EF-6EDE-44A9-86A3-2CA435BBBA8E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A89AA075-6639-75BF-230A-F1260CDB4C6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603E935-1879-8E16-551E-99928F835B7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B9B9BA4-AAEC-4C74-942E-C58836D818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0C55236-84B4-4ECE-9836-3E8F0550D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0FF1814-F649-418F-92BD-2CC7D1662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E3005BE-E854-4534-8E23-77196788B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D2A6806-375F-4B99-90DC-F4ABFF48AF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4CFCE93-268F-4BB7-A7BE-AA05B0B17E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B0118EF5-F608-4854-A5C8-8C80601F16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F91305F-C176-4D66-800B-D9B05AD3ED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1BA5C294-8CFE-4978-9FEE-C13647A64C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ECB65C9-EDAB-465E-A412-076F71C2C4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DFF9CF05-B0BF-4923-8C9D-4F68ACDB68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BA59ECAA-E1D9-43DA-9B08-DAE5826FB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8E171E0-075E-4145-9435-E5D0DA7307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D3B0B741-66C3-4462-9DCB-1CBE800DA4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Arona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Arona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Arona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Arona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Arona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Arona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Arona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5759B7D-93E2-4998-B96A-F0261437F9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81BF39F-5669-4235-8D06-3A2D7EB34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18CDB10-7C0C-4D21-9E97-5D42FD578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Arona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Arona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Arona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Arona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Arona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599F465-AC31-4744-8BB9-2894507C66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C87426F-2219-4CA7-A1D4-95F8798FF6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6E2B4B8-8227-48DF-84DD-F9170BB8B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519DA5C-1160-45D9-B030-C1BF764BA3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C349E3E-69AA-40F5-A971-2404DFE107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0C3736D-EB38-4A68-9615-EF349E22D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088824C-98D0-4508-8D51-9029B78E9A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Arona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Arona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Arona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Arona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C980452-CFA3-4899-A47F-CB46C01DA2B9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7112012-49AA-B388-E031-86AEC1671A0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CF7DD56-D8F8-71ED-D7DD-7BA527B9570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Arona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B24FBE9-A529-4B5E-B088-C68602925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94B24CE-C08E-480A-9807-1487CDECF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770DE3-E00F-4DF7-8C33-BEDA3CF28A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61846A5-52CA-430F-86CE-121E05634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C9E6F6-2253-4FFB-9770-C5ACFE97B4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DB28579-9B90-4AA0-A697-631F073C6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C10DC9A-8D21-4F47-A36F-DF62A55C0BAF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B51B295-C33C-8D4C-A86E-1B558FDF3E2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0918319-39F0-C4CC-BD48-B202E1945B9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BC82C3C-416C-4767-A88E-EF810A80CD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FC28DC5-99F0-45DF-8445-40A1B7A93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24B38A5-0A90-471D-9297-ACFAAFE07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2D4F95F-5BB5-4111-BF73-8357252819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065A2DB-BA1D-47BE-B60D-9E4D2BAC64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164FB7F-9FA0-4EE3-B904-FC88999108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8640D499-6382-4B44-8FB6-1B32703FB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562B934-4D4C-41D1-900E-FF75A38845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C4AD6289-69F1-4766-A30B-A7186E684F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4ABB673F-BE15-4D9E-8224-73C1EA3A25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F38D40B0-8067-46E0-BDBF-308D1C8E3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01FB149-C448-4CB0-8DA0-85A58C184A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DC7C5B25-746D-403E-AF3E-9EC56259E2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3815C811-4768-4A1E-8331-E0704105E1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EA7F72FE-7E2E-4B48-B720-B07700457B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Arona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Arona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Arona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84A11C9-7AC9-42FC-A493-04B574DB99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A4B89AF-6253-4218-961E-190B4EB5C9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99CCDAB-229D-4F05-B7D1-949698ACD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4B9EE10-F946-4C98-844E-3362791A5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5E74BF5-14F2-4B07-8E5C-D63DBD2DD3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7DBDB2B-E9C0-49C3-BAF1-706F18C06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8384274-3809-409B-A9CA-24DC1C3AE1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F112CE1-3FFA-47D6-B8AC-9B765FD24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E46004DB-C59F-43E0-A822-CA5A46BA24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CCC1C4BE-8915-4BCB-8C2B-F471DFC3C4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E203DEFB-AA6B-4E10-984E-E17944026A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3AB45028-57BD-42C2-82FE-39A20520D3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9C645855-D48B-4F07-89EE-FFC46AFE02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9E63CE14-3D83-47D5-A3C0-5FB9100C46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DF3085F2-8F75-4669-AF9E-FA4B60C948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Arona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Arona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Arona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Arona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07F3851-2BD2-4972-B23C-529D253B0B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C9F98CA-48FC-4504-BE02-690C72A294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B613602-6A32-49F4-BDCA-B80EB405E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7BB3BD7-A290-4524-A8D1-CE7947FE6C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1E2FC38-3068-46C3-B637-26FA918BA0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20A6F6C-0BD8-4BA7-A675-B9BD1B2B4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2854486-964C-4E92-A74E-E10FFECC9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Arona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Arona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Arona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Arona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Arona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Arona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26960F2-FCF3-4F51-B826-14CB417111F3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D345381-C2E4-48FB-07A4-5DB37FD93E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DDEBA52-9C42-7FE0-5534-AC174A722064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49AFA20-EE57-4A7C-B7CD-174A0E30FE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91</xdr:row>
      <xdr:rowOff>419099</xdr:rowOff>
    </xdr:from>
    <xdr:to>
      <xdr:col>27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C6BD9763-FAEF-4355-9E81-E036ECF4C8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E441E46F-B39C-4E08-B877-266F7E374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FD3A387-591D-4762-A5AF-1CE3E8AAAB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1F439FF-F8ED-4BE7-8001-5C56B16A2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78A8351-657F-4CB0-BE97-B00C7049EF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B3D6443-F120-4781-96B3-926A632F2F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Arona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547F8-1114-43BC-A1D5-E4C2F06DCC0E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45</v>
      </c>
    </row>
    <row r="4" spans="2:13" ht="24" x14ac:dyDescent="0.4">
      <c r="B4" s="3" t="s">
        <v>209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210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211</v>
      </c>
    </row>
    <row r="20" spans="2:2" ht="15.75" x14ac:dyDescent="0.25">
      <c r="B20" s="6" t="s">
        <v>212</v>
      </c>
    </row>
    <row r="21" spans="2:2" ht="15.75" x14ac:dyDescent="0.25">
      <c r="B21" s="6" t="s">
        <v>213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214</v>
      </c>
    </row>
    <row r="36" spans="2:2" ht="15.75" x14ac:dyDescent="0.25">
      <c r="B36" s="6" t="s">
        <v>215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216</v>
      </c>
    </row>
    <row r="42" spans="2:2" ht="15.75" x14ac:dyDescent="0.25">
      <c r="B42" s="6" t="s">
        <v>217</v>
      </c>
    </row>
    <row r="43" spans="2:2" ht="15.75" x14ac:dyDescent="0.25">
      <c r="B43" s="10" t="s">
        <v>23</v>
      </c>
    </row>
    <row r="44" spans="2:2" ht="15.75" x14ac:dyDescent="0.25">
      <c r="B44" s="6" t="s">
        <v>218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219</v>
      </c>
    </row>
    <row r="49" spans="2:2" ht="15.75" x14ac:dyDescent="0.25">
      <c r="B49" s="6" t="s">
        <v>220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6C068F66-EEE1-4F56-AB56-9D4ED906055E}"/>
    <hyperlink ref="B19" location="'Viajeros entr evol mensu TF'!A1" tooltip="Evolución mensual de viajeros entrentrados en Tenerife según lugar de residencia" display="Evolución mensual de viajeros entrados en Tenerife según lugar de residencia" xr:uid="{E4EEFCC0-DBD2-49FA-9A85-06BA7A8D32C7}"/>
    <hyperlink ref="B14" location="'Establecim aloj islas cat y tip'!A1" tooltip="Establecimientos alojativos Canarias e islas" display="Establecimientos alojativos Canarias e islas" xr:uid="{FA698D1C-9347-4637-BA5D-C3B2681610AC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BEEC76E3-DDF6-436E-BC12-CE2A121275DB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32ED040F-FC48-47EC-8A48-66CF4B51D43F}"/>
    <hyperlink ref="B37" location="'Pernoctaciones lugar reside'!A1" tooltip="Pernoctaciones registradas en establecimientos alojativos de Canarias e islas según tipología y categoría" display="'Pernoctaciones lugar reside'!A1" xr:uid="{71C66EC1-CD2B-4A9B-B657-DA31AF3EA0BD}"/>
    <hyperlink ref="B8" location="'Resumen indicadores (aloj)'!A1" tooltip="Resumen indicadores Tenerife" display="'Resumen indicadores (aloj)'!A1" xr:uid="{4F64A359-24D4-4169-ACF0-86D77A82E36D}"/>
    <hyperlink ref="B9" location="'Resumen indicadores municipios '!A1" tooltip="Resumen indicadores municipios Tenerife" display="Resumen indicadores municipios Tenerife" xr:uid="{653C1120-BFE3-4F8F-890B-C4B98CCD0F39}"/>
    <hyperlink ref="B20" location="'Viajeros entr evol mensu TF cat'!A1" tooltip="Evolución mensual de viajeros entrentrados en Tenerife según lugar de residencia" display="'Viajeros entr evol mensu TF cat'!A1" xr:uid="{CBDB544A-527F-4368-9B25-BAD6873C786C}"/>
    <hyperlink ref="B21" location="'Viajeros entr evol anual TF cat'!A1" tooltip="Evolución mensual de viajeros entrentrados en Tenerife según lugar de residencia" display="'Viajeros entr evol anual TF cat'!A1" xr:uid="{20DDFB22-2305-4D75-9C96-DE5B5B40DE76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4A0EEEF2-30E5-4E65-A559-B86684F32977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B41F4C53-772D-4491-A0C1-4E3785B1627D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B4A7566F-C4DA-4571-A5FA-320ED4E74F53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4D8E0DA2-4A84-4B55-8770-EBF2F92C501A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EEF9936C-DC3A-4C2E-BF0C-EA6A13922D18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339FA6A0-C1F3-47B6-B285-D9507BE33AF4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0E9667F2-D2F6-42F8-8CD7-D28A115B5CBA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98CC27BE-4EC9-4D1E-8B13-87482538C157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79EA2020-F37E-4B17-9019-342A41553FAD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D5FCCE4C-E044-42D3-BA75-03DDA9991340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3F57E8F3-7382-461D-B49E-4F33FB81229A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DE06A60B-8366-4383-90AB-ED09134CD962}"/>
    <hyperlink ref="B35" location="'Pernoctaciones evol mensu TF'!A1" tooltip="Evolución mensual de pernoctaciones en Tenerife según lugar de residencia" display="'Pernoctaciones evol mensu TF'!A1" xr:uid="{0AC166D1-7EDF-42D9-8294-FCCFE3AB3A0B}"/>
    <hyperlink ref="B36" location="'Pernocta evol mensu TF cat'!A1" tooltip="Evolución mensual de pernoctaciones en Tenerife según lugar de residencia" display="'Pernocta evol mensu TF cat'!A1" xr:uid="{29261C01-2734-4D22-8C75-B08FD067610C}"/>
    <hyperlink ref="B38" location="'Pernoctaciones lugar residen ac'!A1" tooltip="Pernoctaciones registradas en establecimientos alojativos de Canarias e islas según tipología y categoría" display="'Pernoctaciones lugar residen ac'!A1" xr:uid="{4A30F1C3-9B72-486F-80F3-EFFE99355AE9}"/>
    <hyperlink ref="B39" location="'Pernoctaciones lugar reside año'!A1" tooltip="Pernoctaciones registradas en establecimientos alojativos de Canarias e islas según tipología y categoría" display="'Pernoctaciones lugar reside año'!A1" xr:uid="{4DD25195-8EFD-4ABF-92B9-7F80E1E6898E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02492ED9-8C8B-4C00-87CC-C792B68D78FE}"/>
    <hyperlink ref="B41" location="'EM evol menusual lugar resd'!A1" tooltip="Evolución mensual de estancia media en Tenerife según lugar de residencia" display="'EM evol menusual lugar resd'!A1" xr:uid="{3F5D0766-CFDF-45B2-90F8-3840347AE182}"/>
    <hyperlink ref="B42" location="'EM evol mensu TF cat '!A1" tooltip="Evolución mensual de estancia media en Tenerife según lugar de residencia" display="'EM evol mensu TF cat '!A1" xr:uid="{BCC27260-B73C-4FAC-868A-264514352A5E}"/>
    <hyperlink ref="B44" location="'tasa de ocupación evol mens'!A1" tooltip="Evolución mensual de estancia media en Tenerife según lugar de residencia" display="'tasa de ocupación evol mens'!A1" xr:uid="{02181E3B-4922-4ADA-A824-1CE12D8D7281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78439929-08C2-41F6-9DA4-49F7D5E1DC2C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F66F3D5E-D91D-414C-943E-5690369F775C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38E2BF0D-6C10-4D8B-83F4-1D1678F600CD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2B317D3F-04E3-4CC6-8E2D-4958DD688B75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7B65EF98-7AD1-42F1-9B05-EF7696DBBA98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697B8B-0644-42C5-8437-30038E5C466F}">
  <sheetPr>
    <tabColor theme="7" tint="0.79998168889431442"/>
  </sheetPr>
  <dimension ref="A4:P114"/>
  <sheetViews>
    <sheetView showGridLines="0" topLeftCell="A80" zoomScaleNormal="100" workbookViewId="0">
      <selection activeCell="M109" sqref="M109"/>
    </sheetView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250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101909</v>
      </c>
      <c r="D9" s="116">
        <v>1.2084176605819952E-3</v>
      </c>
      <c r="E9" s="115">
        <v>102767</v>
      </c>
      <c r="F9" s="116">
        <f t="shared" ref="F9:L21" si="0">IFERROR(E9/C9-1,"-")</f>
        <v>8.4192760207635331E-3</v>
      </c>
      <c r="G9" s="115">
        <v>8010</v>
      </c>
      <c r="H9" s="116">
        <f t="shared" si="0"/>
        <v>-0.92205669135033619</v>
      </c>
      <c r="I9" s="115">
        <v>72992</v>
      </c>
      <c r="J9" s="116">
        <f t="shared" si="0"/>
        <v>8.1126092384519346</v>
      </c>
      <c r="K9" s="115">
        <v>102127</v>
      </c>
      <c r="L9" s="116">
        <f t="shared" si="0"/>
        <v>0.39915333187198598</v>
      </c>
      <c r="M9" s="115">
        <v>102161</v>
      </c>
      <c r="N9" s="116">
        <f t="shared" ref="N9:N17" si="1">IFERROR(M9/K9-1,"-")</f>
        <v>3.3291881676733581E-4</v>
      </c>
      <c r="O9" s="116">
        <f>M9/C9-1</f>
        <v>2.4727943557487642E-3</v>
      </c>
    </row>
    <row r="10" spans="1:16" x14ac:dyDescent="0.25">
      <c r="A10" s="1" t="s">
        <v>72</v>
      </c>
      <c r="B10" s="114" t="s">
        <v>73</v>
      </c>
      <c r="C10" s="115">
        <v>100001</v>
      </c>
      <c r="D10" s="116">
        <v>1.4383818711136698E-2</v>
      </c>
      <c r="E10" s="115">
        <v>105310</v>
      </c>
      <c r="F10" s="116">
        <f t="shared" si="0"/>
        <v>5.3089469105308984E-2</v>
      </c>
      <c r="G10" s="115">
        <v>10131</v>
      </c>
      <c r="H10" s="116">
        <f t="shared" si="0"/>
        <v>-0.90379830975216024</v>
      </c>
      <c r="I10" s="115">
        <v>88104</v>
      </c>
      <c r="J10" s="116">
        <f t="shared" si="0"/>
        <v>7.6964761622742071</v>
      </c>
      <c r="K10" s="115">
        <v>102173</v>
      </c>
      <c r="L10" s="116">
        <f t="shared" si="0"/>
        <v>0.15968627985108519</v>
      </c>
      <c r="M10" s="115">
        <v>112246</v>
      </c>
      <c r="N10" s="116">
        <f>IFERROR(M10/K10-1,"-")</f>
        <v>9.8587689507012577E-2</v>
      </c>
      <c r="O10" s="116">
        <f>IFERROR(M10/C10-1,"-")</f>
        <v>0.12244877551224498</v>
      </c>
    </row>
    <row r="11" spans="1:16" x14ac:dyDescent="0.25">
      <c r="A11" s="1" t="s">
        <v>74</v>
      </c>
      <c r="B11" s="114" t="s">
        <v>75</v>
      </c>
      <c r="C11" s="115">
        <v>119259</v>
      </c>
      <c r="D11" s="116">
        <v>2.2602745599067164E-2</v>
      </c>
      <c r="E11" s="115">
        <v>41200</v>
      </c>
      <c r="F11" s="116">
        <f t="shared" si="0"/>
        <v>-0.65453341047635816</v>
      </c>
      <c r="G11" s="115">
        <v>12907</v>
      </c>
      <c r="H11" s="116">
        <f t="shared" si="0"/>
        <v>-0.68672330097087375</v>
      </c>
      <c r="I11" s="115">
        <v>104660</v>
      </c>
      <c r="J11" s="116">
        <f t="shared" si="0"/>
        <v>7.1087781823816538</v>
      </c>
      <c r="K11" s="115">
        <v>114283</v>
      </c>
      <c r="L11" s="116">
        <f t="shared" si="0"/>
        <v>9.1945346837378095E-2</v>
      </c>
      <c r="M11" s="115">
        <v>122937</v>
      </c>
      <c r="N11" s="116">
        <f t="shared" si="1"/>
        <v>7.5724298452088279E-2</v>
      </c>
      <c r="O11" s="116">
        <f t="shared" ref="O11:O20" si="2">IFERROR(M11/C11-1,"-")</f>
        <v>3.084043971524153E-2</v>
      </c>
    </row>
    <row r="12" spans="1:16" x14ac:dyDescent="0.25">
      <c r="A12" s="1" t="s">
        <v>76</v>
      </c>
      <c r="B12" s="114" t="s">
        <v>77</v>
      </c>
      <c r="C12" s="115">
        <v>107270</v>
      </c>
      <c r="D12" s="116">
        <v>1.1914307545728198E-2</v>
      </c>
      <c r="E12" s="115">
        <v>0</v>
      </c>
      <c r="F12" s="116">
        <f t="shared" si="0"/>
        <v>-1</v>
      </c>
      <c r="G12" s="115">
        <v>13736</v>
      </c>
      <c r="H12" s="116" t="str">
        <f t="shared" si="0"/>
        <v>-</v>
      </c>
      <c r="I12" s="115">
        <v>110839</v>
      </c>
      <c r="J12" s="116">
        <f t="shared" si="0"/>
        <v>7.0692341292952818</v>
      </c>
      <c r="K12" s="115">
        <v>112901</v>
      </c>
      <c r="L12" s="116">
        <f t="shared" si="0"/>
        <v>1.8603560118730877E-2</v>
      </c>
      <c r="M12" s="115">
        <v>113542</v>
      </c>
      <c r="N12" s="116">
        <f t="shared" si="1"/>
        <v>5.6775405000841772E-3</v>
      </c>
      <c r="O12" s="116">
        <f t="shared" si="2"/>
        <v>5.8469283117367432E-2</v>
      </c>
    </row>
    <row r="13" spans="1:16" x14ac:dyDescent="0.25">
      <c r="A13" s="1" t="s">
        <v>78</v>
      </c>
      <c r="B13" s="114" t="s">
        <v>79</v>
      </c>
      <c r="C13" s="115">
        <v>104348</v>
      </c>
      <c r="D13" s="116">
        <v>1.965076169909219E-2</v>
      </c>
      <c r="E13" s="115">
        <v>0</v>
      </c>
      <c r="F13" s="116">
        <f t="shared" si="0"/>
        <v>-1</v>
      </c>
      <c r="G13" s="115">
        <v>15428</v>
      </c>
      <c r="H13" s="116" t="str">
        <f t="shared" si="0"/>
        <v>-</v>
      </c>
      <c r="I13" s="115">
        <v>97379</v>
      </c>
      <c r="J13" s="116">
        <f t="shared" si="0"/>
        <v>5.3118356235416124</v>
      </c>
      <c r="K13" s="115">
        <v>96632</v>
      </c>
      <c r="L13" s="116">
        <f t="shared" si="0"/>
        <v>-7.671058441758527E-3</v>
      </c>
      <c r="M13" s="115">
        <v>110622</v>
      </c>
      <c r="N13" s="116">
        <f t="shared" si="1"/>
        <v>0.14477605762066403</v>
      </c>
      <c r="O13" s="116">
        <f t="shared" si="2"/>
        <v>6.0125733123778113E-2</v>
      </c>
    </row>
    <row r="14" spans="1:16" x14ac:dyDescent="0.25">
      <c r="A14" s="1" t="s">
        <v>80</v>
      </c>
      <c r="B14" s="114" t="s">
        <v>81</v>
      </c>
      <c r="C14" s="115">
        <v>109110</v>
      </c>
      <c r="D14" s="116">
        <v>-3.1261375642585132E-2</v>
      </c>
      <c r="E14" s="115">
        <v>0</v>
      </c>
      <c r="F14" s="116">
        <f t="shared" si="0"/>
        <v>-1</v>
      </c>
      <c r="G14" s="115">
        <v>21147</v>
      </c>
      <c r="H14" s="116" t="str">
        <f t="shared" si="0"/>
        <v>-</v>
      </c>
      <c r="I14" s="115">
        <v>99145</v>
      </c>
      <c r="J14" s="116">
        <f t="shared" si="0"/>
        <v>3.6883718730789239</v>
      </c>
      <c r="K14" s="115">
        <v>109784</v>
      </c>
      <c r="L14" s="116">
        <f t="shared" si="0"/>
        <v>0.1073074789449795</v>
      </c>
      <c r="M14" s="115">
        <v>113390</v>
      </c>
      <c r="N14" s="116">
        <f t="shared" si="1"/>
        <v>3.2846316403118747E-2</v>
      </c>
      <c r="O14" s="116">
        <f t="shared" si="2"/>
        <v>3.9226468701310635E-2</v>
      </c>
    </row>
    <row r="15" spans="1:16" x14ac:dyDescent="0.25">
      <c r="A15" s="1" t="s">
        <v>82</v>
      </c>
      <c r="B15" s="114" t="s">
        <v>83</v>
      </c>
      <c r="C15" s="115">
        <v>112094</v>
      </c>
      <c r="D15" s="116">
        <v>-2.4166449029337511E-2</v>
      </c>
      <c r="E15" s="115">
        <v>0</v>
      </c>
      <c r="F15" s="116">
        <f t="shared" si="0"/>
        <v>-1</v>
      </c>
      <c r="G15" s="115">
        <v>42074</v>
      </c>
      <c r="H15" s="116" t="str">
        <f t="shared" si="0"/>
        <v>-</v>
      </c>
      <c r="I15" s="115">
        <v>119732</v>
      </c>
      <c r="J15" s="116">
        <f t="shared" si="0"/>
        <v>1.8457479678661408</v>
      </c>
      <c r="K15" s="115">
        <v>112830</v>
      </c>
      <c r="L15" s="116">
        <f t="shared" si="0"/>
        <v>-5.7645408078040972E-2</v>
      </c>
      <c r="M15" s="115">
        <v>121148</v>
      </c>
      <c r="N15" s="116">
        <f t="shared" si="1"/>
        <v>7.3721527962421263E-2</v>
      </c>
      <c r="O15" s="116">
        <f t="shared" si="2"/>
        <v>8.0771495352115252E-2</v>
      </c>
    </row>
    <row r="16" spans="1:16" x14ac:dyDescent="0.25">
      <c r="A16" s="1" t="s">
        <v>84</v>
      </c>
      <c r="B16" s="114" t="s">
        <v>85</v>
      </c>
      <c r="C16" s="115">
        <v>119564</v>
      </c>
      <c r="D16" s="116">
        <v>-2.328962953886371E-2</v>
      </c>
      <c r="E16" s="115">
        <v>30803</v>
      </c>
      <c r="F16" s="116">
        <f t="shared" si="0"/>
        <v>-0.74237228597236626</v>
      </c>
      <c r="G16" s="115">
        <v>53067</v>
      </c>
      <c r="H16" s="116">
        <f t="shared" si="0"/>
        <v>0.72278674155114753</v>
      </c>
      <c r="I16" s="115">
        <v>117894</v>
      </c>
      <c r="J16" s="116">
        <f t="shared" si="0"/>
        <v>1.2216066481994461</v>
      </c>
      <c r="K16" s="115">
        <v>116797</v>
      </c>
      <c r="L16" s="116">
        <f t="shared" si="0"/>
        <v>-9.3049688703411571E-3</v>
      </c>
      <c r="M16" s="115">
        <v>126181</v>
      </c>
      <c r="N16" s="116">
        <f t="shared" si="1"/>
        <v>8.0344529397159192E-2</v>
      </c>
      <c r="O16" s="116">
        <f t="shared" si="2"/>
        <v>5.5342745307952246E-2</v>
      </c>
    </row>
    <row r="17" spans="1:16" x14ac:dyDescent="0.25">
      <c r="A17" s="1" t="s">
        <v>86</v>
      </c>
      <c r="B17" s="114" t="s">
        <v>87</v>
      </c>
      <c r="C17" s="115">
        <v>99309</v>
      </c>
      <c r="D17" s="116">
        <v>-8.5063846253063291E-2</v>
      </c>
      <c r="E17" s="115">
        <v>18180</v>
      </c>
      <c r="F17" s="116">
        <f t="shared" si="0"/>
        <v>-0.81693502099507598</v>
      </c>
      <c r="G17" s="115">
        <v>59020</v>
      </c>
      <c r="H17" s="116">
        <f t="shared" si="0"/>
        <v>2.2464246424642464</v>
      </c>
      <c r="I17" s="115">
        <v>103298</v>
      </c>
      <c r="J17" s="116">
        <f t="shared" si="0"/>
        <v>0.7502202643171807</v>
      </c>
      <c r="K17" s="115">
        <v>107312</v>
      </c>
      <c r="L17" s="116">
        <f t="shared" si="0"/>
        <v>3.8858448372669274E-2</v>
      </c>
      <c r="M17" s="115">
        <v>111150</v>
      </c>
      <c r="N17" s="116">
        <f t="shared" si="1"/>
        <v>3.5764872521246494E-2</v>
      </c>
      <c r="O17" s="116">
        <f t="shared" si="2"/>
        <v>0.11923390629248098</v>
      </c>
    </row>
    <row r="18" spans="1:16" x14ac:dyDescent="0.25">
      <c r="A18" s="1" t="s">
        <v>88</v>
      </c>
      <c r="B18" s="114" t="s">
        <v>89</v>
      </c>
      <c r="C18" s="115">
        <v>109838</v>
      </c>
      <c r="D18" s="116">
        <v>-0.10022691340427448</v>
      </c>
      <c r="E18" s="115">
        <v>21674</v>
      </c>
      <c r="F18" s="116">
        <f t="shared" si="0"/>
        <v>-0.80267302754966408</v>
      </c>
      <c r="G18" s="115">
        <v>89457</v>
      </c>
      <c r="H18" s="116">
        <f t="shared" si="0"/>
        <v>3.127387653409615</v>
      </c>
      <c r="I18" s="115">
        <v>113209</v>
      </c>
      <c r="J18" s="116">
        <f t="shared" si="0"/>
        <v>0.26551303978447738</v>
      </c>
      <c r="K18" s="115">
        <v>119521</v>
      </c>
      <c r="L18" s="116">
        <f t="shared" si="0"/>
        <v>5.5755284473849143E-2</v>
      </c>
      <c r="M18" s="115">
        <v>125080</v>
      </c>
      <c r="N18" s="116">
        <f>IFERROR(M18/K18-1,"-")</f>
        <v>4.6510655031333448E-2</v>
      </c>
      <c r="O18" s="116">
        <f t="shared" si="2"/>
        <v>0.13876800378739595</v>
      </c>
    </row>
    <row r="19" spans="1:16" x14ac:dyDescent="0.25">
      <c r="A19" s="1" t="s">
        <v>90</v>
      </c>
      <c r="B19" s="114" t="s">
        <v>91</v>
      </c>
      <c r="C19" s="115">
        <v>107365</v>
      </c>
      <c r="D19" s="116">
        <v>1.5415898236156522E-2</v>
      </c>
      <c r="E19" s="115">
        <v>16498</v>
      </c>
      <c r="F19" s="116">
        <f t="shared" si="0"/>
        <v>-0.8463372607460532</v>
      </c>
      <c r="G19" s="115">
        <v>88426</v>
      </c>
      <c r="H19" s="116">
        <f t="shared" si="0"/>
        <v>4.3598011880227903</v>
      </c>
      <c r="I19" s="115">
        <v>107366</v>
      </c>
      <c r="J19" s="116">
        <f t="shared" si="0"/>
        <v>0.21419039648972027</v>
      </c>
      <c r="K19" s="115">
        <v>113999</v>
      </c>
      <c r="L19" s="116">
        <f t="shared" si="0"/>
        <v>6.1779334239889794E-2</v>
      </c>
      <c r="M19" s="115">
        <v>113916</v>
      </c>
      <c r="N19" s="116">
        <f>IFERROR(M19/K19-1,"-")</f>
        <v>-7.280765620750751E-4</v>
      </c>
      <c r="O19" s="116">
        <f t="shared" si="2"/>
        <v>6.1016159828622074E-2</v>
      </c>
    </row>
    <row r="20" spans="1:16" x14ac:dyDescent="0.25">
      <c r="A20" s="1" t="s">
        <v>92</v>
      </c>
      <c r="B20" s="114" t="s">
        <v>93</v>
      </c>
      <c r="C20" s="115">
        <v>109344</v>
      </c>
      <c r="D20" s="116">
        <v>-1.3888387864795626E-2</v>
      </c>
      <c r="E20" s="115">
        <v>17398</v>
      </c>
      <c r="F20" s="116">
        <f t="shared" si="0"/>
        <v>-0.84088747439274214</v>
      </c>
      <c r="G20" s="115">
        <v>78855</v>
      </c>
      <c r="H20" s="116">
        <f t="shared" si="0"/>
        <v>3.5324175192550866</v>
      </c>
      <c r="I20" s="115">
        <v>108917</v>
      </c>
      <c r="J20" s="116">
        <f t="shared" si="0"/>
        <v>0.38123137404096119</v>
      </c>
      <c r="K20" s="115">
        <v>111619</v>
      </c>
      <c r="L20" s="116">
        <f t="shared" si="0"/>
        <v>2.4807881230661799E-2</v>
      </c>
      <c r="M20" s="115">
        <v>115450</v>
      </c>
      <c r="N20" s="116">
        <f>IFERROR(M20/K20-1,"-")</f>
        <v>3.4322113618649119E-2</v>
      </c>
      <c r="O20" s="116">
        <f t="shared" si="2"/>
        <v>5.5842112964588742E-2</v>
      </c>
    </row>
    <row r="21" spans="1:16" ht="15.75" x14ac:dyDescent="0.25">
      <c r="A21" s="1" t="s">
        <v>0</v>
      </c>
      <c r="B21" s="117" t="s">
        <v>30</v>
      </c>
      <c r="C21" s="118">
        <v>1299411</v>
      </c>
      <c r="D21" s="119">
        <v>-1.7448199829714683E-2</v>
      </c>
      <c r="E21" s="118">
        <v>375345</v>
      </c>
      <c r="F21" s="119">
        <f t="shared" si="0"/>
        <v>-0.71114220212080703</v>
      </c>
      <c r="G21" s="118">
        <v>492258</v>
      </c>
      <c r="H21" s="119">
        <f t="shared" si="0"/>
        <v>0.31148143707788845</v>
      </c>
      <c r="I21" s="118">
        <v>1243535</v>
      </c>
      <c r="J21" s="119">
        <f t="shared" si="0"/>
        <v>1.5261854555944239</v>
      </c>
      <c r="K21" s="118">
        <v>1319978</v>
      </c>
      <c r="L21" s="119">
        <f t="shared" si="0"/>
        <v>6.1472334916186533E-2</v>
      </c>
      <c r="M21" s="118">
        <v>1387823</v>
      </c>
      <c r="N21" s="119">
        <v>5.139858391579244E-2</v>
      </c>
      <c r="O21" s="119">
        <v>6.8040058149423155E-2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251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55770</v>
      </c>
      <c r="D31" s="116">
        <v>1.1333756460241151E-2</v>
      </c>
      <c r="E31" s="115">
        <v>60504</v>
      </c>
      <c r="F31" s="116">
        <f t="shared" ref="F31:L43" si="3">IFERROR(E31/C31-1,"-")</f>
        <v>8.4884346422807955E-2</v>
      </c>
      <c r="G31" s="115">
        <v>2072</v>
      </c>
      <c r="H31" s="116">
        <f t="shared" si="3"/>
        <v>-0.96575433029221203</v>
      </c>
      <c r="I31" s="115">
        <v>40098</v>
      </c>
      <c r="J31" s="116">
        <f t="shared" si="3"/>
        <v>18.352316602316602</v>
      </c>
      <c r="K31" s="115">
        <v>63291</v>
      </c>
      <c r="L31" s="116">
        <f t="shared" si="3"/>
        <v>0.57840790064342351</v>
      </c>
      <c r="M31" s="115">
        <v>62071</v>
      </c>
      <c r="N31" s="116">
        <f t="shared" ref="N31:N39" si="4">IFERROR(M31/K31-1,"-")</f>
        <v>-1.9276042407293303E-2</v>
      </c>
      <c r="O31" s="116">
        <f>M31/C31-1</f>
        <v>0.11298188990496683</v>
      </c>
    </row>
    <row r="32" spans="1:16" x14ac:dyDescent="0.25">
      <c r="B32" s="114" t="s">
        <v>73</v>
      </c>
      <c r="C32" s="115">
        <v>56004</v>
      </c>
      <c r="D32" s="116">
        <v>3.2655394317113284E-2</v>
      </c>
      <c r="E32" s="115">
        <v>62555</v>
      </c>
      <c r="F32" s="116">
        <f t="shared" si="3"/>
        <v>0.11697378758660104</v>
      </c>
      <c r="G32" s="115">
        <v>3046</v>
      </c>
      <c r="H32" s="116">
        <f t="shared" si="3"/>
        <v>-0.95130684997202464</v>
      </c>
      <c r="I32" s="115">
        <v>51286</v>
      </c>
      <c r="J32" s="116">
        <f t="shared" si="3"/>
        <v>15.837163493105713</v>
      </c>
      <c r="K32" s="115">
        <v>61780</v>
      </c>
      <c r="L32" s="116">
        <f t="shared" si="3"/>
        <v>0.20461724447217566</v>
      </c>
      <c r="M32" s="115">
        <v>67703</v>
      </c>
      <c r="N32" s="116">
        <f t="shared" si="4"/>
        <v>9.5872450631272255E-2</v>
      </c>
      <c r="O32" s="116">
        <f>IFERROR(M32/C32-1,"-")</f>
        <v>0.20889579315763163</v>
      </c>
    </row>
    <row r="33" spans="2:16" x14ac:dyDescent="0.25">
      <c r="B33" s="114" t="s">
        <v>75</v>
      </c>
      <c r="C33" s="115">
        <v>64313</v>
      </c>
      <c r="D33" s="116">
        <v>3.0343324949134054E-2</v>
      </c>
      <c r="E33" s="115">
        <v>24047</v>
      </c>
      <c r="F33" s="116">
        <f t="shared" si="3"/>
        <v>-0.62609425777059069</v>
      </c>
      <c r="G33" s="115">
        <v>3905</v>
      </c>
      <c r="H33" s="116">
        <f t="shared" si="3"/>
        <v>-0.83760968104129407</v>
      </c>
      <c r="I33" s="115">
        <v>60604</v>
      </c>
      <c r="J33" s="116">
        <f t="shared" si="3"/>
        <v>14.519590268886043</v>
      </c>
      <c r="K33" s="115">
        <v>67669</v>
      </c>
      <c r="L33" s="116">
        <f t="shared" si="3"/>
        <v>0.11657646359976237</v>
      </c>
      <c r="M33" s="115">
        <v>75940</v>
      </c>
      <c r="N33" s="116">
        <f t="shared" si="4"/>
        <v>0.12222731235868722</v>
      </c>
      <c r="O33" s="116">
        <f t="shared" ref="O33:O42" si="5">IFERROR(M33/C33-1,"-")</f>
        <v>0.1807877101052664</v>
      </c>
    </row>
    <row r="34" spans="2:16" x14ac:dyDescent="0.25">
      <c r="B34" s="114" t="s">
        <v>77</v>
      </c>
      <c r="C34" s="115">
        <v>60413</v>
      </c>
      <c r="D34" s="116">
        <v>3.5249160326273232E-2</v>
      </c>
      <c r="E34" s="115">
        <v>0</v>
      </c>
      <c r="F34" s="116">
        <f t="shared" si="3"/>
        <v>-1</v>
      </c>
      <c r="G34" s="115">
        <v>3295</v>
      </c>
      <c r="H34" s="116" t="str">
        <f t="shared" si="3"/>
        <v>-</v>
      </c>
      <c r="I34" s="115">
        <v>66573</v>
      </c>
      <c r="J34" s="116">
        <f t="shared" si="3"/>
        <v>19.204248861911989</v>
      </c>
      <c r="K34" s="115">
        <v>68688</v>
      </c>
      <c r="L34" s="116">
        <f t="shared" si="3"/>
        <v>3.1769636339056273E-2</v>
      </c>
      <c r="M34" s="115">
        <v>67726</v>
      </c>
      <c r="N34" s="116">
        <f t="shared" si="4"/>
        <v>-1.4005357558816711E-2</v>
      </c>
      <c r="O34" s="116">
        <f t="shared" si="5"/>
        <v>0.12105010510982739</v>
      </c>
    </row>
    <row r="35" spans="2:16" x14ac:dyDescent="0.25">
      <c r="B35" s="114" t="s">
        <v>79</v>
      </c>
      <c r="C35" s="115">
        <v>56710</v>
      </c>
      <c r="D35" s="116">
        <v>1.7456985485404752E-2</v>
      </c>
      <c r="E35" s="115">
        <v>0</v>
      </c>
      <c r="F35" s="116">
        <f t="shared" si="3"/>
        <v>-1</v>
      </c>
      <c r="G35" s="115">
        <v>4085</v>
      </c>
      <c r="H35" s="116" t="str">
        <f t="shared" si="3"/>
        <v>-</v>
      </c>
      <c r="I35" s="115">
        <v>59315</v>
      </c>
      <c r="J35" s="116">
        <f t="shared" si="3"/>
        <v>13.520195838433292</v>
      </c>
      <c r="K35" s="115">
        <v>62382</v>
      </c>
      <c r="L35" s="116">
        <f t="shared" si="3"/>
        <v>5.1706988114305075E-2</v>
      </c>
      <c r="M35" s="115">
        <v>68445</v>
      </c>
      <c r="N35" s="116">
        <f t="shared" si="4"/>
        <v>9.7191497547369332E-2</v>
      </c>
      <c r="O35" s="116">
        <f t="shared" si="5"/>
        <v>0.20692999470992768</v>
      </c>
    </row>
    <row r="36" spans="2:16" x14ac:dyDescent="0.25">
      <c r="B36" s="114" t="s">
        <v>81</v>
      </c>
      <c r="C36" s="115">
        <v>61027</v>
      </c>
      <c r="D36" s="116">
        <v>3.0669976862407244E-2</v>
      </c>
      <c r="E36" s="115">
        <v>0</v>
      </c>
      <c r="F36" s="116">
        <f t="shared" si="3"/>
        <v>-1</v>
      </c>
      <c r="G36" s="115">
        <v>7554</v>
      </c>
      <c r="H36" s="116" t="str">
        <f t="shared" si="3"/>
        <v>-</v>
      </c>
      <c r="I36" s="115">
        <v>62022</v>
      </c>
      <c r="J36" s="116">
        <f t="shared" si="3"/>
        <v>7.2104845115170768</v>
      </c>
      <c r="K36" s="115">
        <v>67287</v>
      </c>
      <c r="L36" s="116">
        <f t="shared" si="3"/>
        <v>8.4889232852858765E-2</v>
      </c>
      <c r="M36" s="115">
        <v>70894</v>
      </c>
      <c r="N36" s="116">
        <f t="shared" si="4"/>
        <v>5.3606194361466519E-2</v>
      </c>
      <c r="O36" s="116">
        <f t="shared" si="5"/>
        <v>0.16168253396037824</v>
      </c>
    </row>
    <row r="37" spans="2:16" x14ac:dyDescent="0.25">
      <c r="B37" s="114" t="s">
        <v>83</v>
      </c>
      <c r="C37" s="115">
        <v>62023</v>
      </c>
      <c r="D37" s="116">
        <v>4.8376464224742621E-2</v>
      </c>
      <c r="E37" s="115">
        <v>0</v>
      </c>
      <c r="F37" s="116">
        <f t="shared" si="3"/>
        <v>-1</v>
      </c>
      <c r="G37" s="115">
        <v>18560</v>
      </c>
      <c r="H37" s="116" t="str">
        <f t="shared" si="3"/>
        <v>-</v>
      </c>
      <c r="I37" s="115">
        <v>71116</v>
      </c>
      <c r="J37" s="116">
        <f t="shared" si="3"/>
        <v>2.8316810344827585</v>
      </c>
      <c r="K37" s="115">
        <v>70310</v>
      </c>
      <c r="L37" s="116">
        <f t="shared" si="3"/>
        <v>-1.13335958152877E-2</v>
      </c>
      <c r="M37" s="115">
        <v>76375</v>
      </c>
      <c r="N37" s="116">
        <f t="shared" si="4"/>
        <v>8.6260844830038375E-2</v>
      </c>
      <c r="O37" s="116">
        <f t="shared" si="5"/>
        <v>0.23139802976315238</v>
      </c>
    </row>
    <row r="38" spans="2:16" x14ac:dyDescent="0.25">
      <c r="B38" s="114" t="s">
        <v>85</v>
      </c>
      <c r="C38" s="115">
        <v>64060</v>
      </c>
      <c r="D38" s="116">
        <v>-1.0488268277236257E-2</v>
      </c>
      <c r="E38" s="115">
        <v>14181</v>
      </c>
      <c r="F38" s="116">
        <f t="shared" si="3"/>
        <v>-0.7786294099281923</v>
      </c>
      <c r="G38" s="115">
        <v>28251</v>
      </c>
      <c r="H38" s="116">
        <f t="shared" si="3"/>
        <v>0.99217262534376993</v>
      </c>
      <c r="I38" s="115">
        <v>71571</v>
      </c>
      <c r="J38" s="116">
        <f t="shared" si="3"/>
        <v>1.5333970478921102</v>
      </c>
      <c r="K38" s="115">
        <v>69694</v>
      </c>
      <c r="L38" s="116">
        <f t="shared" si="3"/>
        <v>-2.6225705942350963E-2</v>
      </c>
      <c r="M38" s="115">
        <v>78502</v>
      </c>
      <c r="N38" s="116">
        <f t="shared" si="4"/>
        <v>0.12638103710505932</v>
      </c>
      <c r="O38" s="116">
        <f t="shared" si="5"/>
        <v>0.22544489541055257</v>
      </c>
    </row>
    <row r="39" spans="2:16" x14ac:dyDescent="0.25">
      <c r="B39" s="114" t="s">
        <v>87</v>
      </c>
      <c r="C39" s="115">
        <v>56373</v>
      </c>
      <c r="D39" s="116">
        <v>-1.9514740412209797E-2</v>
      </c>
      <c r="E39" s="115">
        <v>8785</v>
      </c>
      <c r="F39" s="116">
        <f t="shared" si="3"/>
        <v>-0.84416298582654814</v>
      </c>
      <c r="G39" s="115">
        <v>33952</v>
      </c>
      <c r="H39" s="116">
        <f t="shared" si="3"/>
        <v>2.8647694934547525</v>
      </c>
      <c r="I39" s="115">
        <v>64404</v>
      </c>
      <c r="J39" s="116">
        <f t="shared" si="3"/>
        <v>0.89691328934967007</v>
      </c>
      <c r="K39" s="115">
        <v>67208</v>
      </c>
      <c r="L39" s="116">
        <f t="shared" si="3"/>
        <v>4.3537668467797053E-2</v>
      </c>
      <c r="M39" s="115">
        <v>71650</v>
      </c>
      <c r="N39" s="116">
        <f t="shared" si="4"/>
        <v>6.6093322223544915E-2</v>
      </c>
      <c r="O39" s="116">
        <f t="shared" si="5"/>
        <v>0.2709985276639526</v>
      </c>
    </row>
    <row r="40" spans="2:16" x14ac:dyDescent="0.25">
      <c r="B40" s="114" t="s">
        <v>89</v>
      </c>
      <c r="C40" s="115">
        <v>65787</v>
      </c>
      <c r="D40" s="116">
        <v>-2.108424597275782E-3</v>
      </c>
      <c r="E40" s="115">
        <v>9727</v>
      </c>
      <c r="F40" s="116">
        <f t="shared" si="3"/>
        <v>-0.85214404061592719</v>
      </c>
      <c r="G40" s="115">
        <v>54024</v>
      </c>
      <c r="H40" s="116">
        <f t="shared" si="3"/>
        <v>4.5540248792022204</v>
      </c>
      <c r="I40" s="115">
        <v>71237</v>
      </c>
      <c r="J40" s="116">
        <f t="shared" si="3"/>
        <v>0.3186176514141863</v>
      </c>
      <c r="K40" s="115">
        <v>73508</v>
      </c>
      <c r="L40" s="116">
        <f t="shared" si="3"/>
        <v>3.18795008212025E-2</v>
      </c>
      <c r="M40" s="115">
        <v>79884</v>
      </c>
      <c r="N40" s="116">
        <f>IFERROR(M40/K40-1,"-")</f>
        <v>8.6738858355553061E-2</v>
      </c>
      <c r="O40" s="116">
        <f t="shared" si="5"/>
        <v>0.21428245702038407</v>
      </c>
    </row>
    <row r="41" spans="2:16" x14ac:dyDescent="0.25">
      <c r="B41" s="114" t="s">
        <v>91</v>
      </c>
      <c r="C41" s="115">
        <v>63841</v>
      </c>
      <c r="D41" s="116">
        <v>0.11318221447253696</v>
      </c>
      <c r="E41" s="115">
        <v>7481</v>
      </c>
      <c r="F41" s="116">
        <f t="shared" si="3"/>
        <v>-0.88281825159380334</v>
      </c>
      <c r="G41" s="115">
        <v>52634</v>
      </c>
      <c r="H41" s="116">
        <f t="shared" si="3"/>
        <v>6.0356904157198237</v>
      </c>
      <c r="I41" s="115">
        <v>65777</v>
      </c>
      <c r="J41" s="116">
        <f t="shared" si="3"/>
        <v>0.24970551354637682</v>
      </c>
      <c r="K41" s="115">
        <v>71022</v>
      </c>
      <c r="L41" s="116">
        <f t="shared" si="3"/>
        <v>7.9739118536874543E-2</v>
      </c>
      <c r="M41" s="115">
        <v>70390</v>
      </c>
      <c r="N41" s="116">
        <f>IFERROR(M41/K41-1,"-")</f>
        <v>-8.898651122187462E-3</v>
      </c>
      <c r="O41" s="116">
        <f t="shared" si="5"/>
        <v>0.10258297958991869</v>
      </c>
    </row>
    <row r="42" spans="2:16" x14ac:dyDescent="0.25">
      <c r="B42" s="114" t="s">
        <v>93</v>
      </c>
      <c r="C42" s="115">
        <v>63674</v>
      </c>
      <c r="D42" s="116">
        <v>8.2320545290748059E-2</v>
      </c>
      <c r="E42" s="115">
        <v>8227</v>
      </c>
      <c r="F42" s="116">
        <f t="shared" si="3"/>
        <v>-0.87079498696485225</v>
      </c>
      <c r="G42" s="115">
        <v>45371</v>
      </c>
      <c r="H42" s="116">
        <f t="shared" si="3"/>
        <v>4.5148899963534701</v>
      </c>
      <c r="I42" s="115">
        <v>68554</v>
      </c>
      <c r="J42" s="116">
        <f t="shared" si="3"/>
        <v>0.5109651539529656</v>
      </c>
      <c r="K42" s="115">
        <v>67674</v>
      </c>
      <c r="L42" s="116">
        <f t="shared" si="3"/>
        <v>-1.2836595968141906E-2</v>
      </c>
      <c r="M42" s="115">
        <v>71887</v>
      </c>
      <c r="N42" s="116">
        <f>IFERROR(M42/K42-1,"-")</f>
        <v>6.2254336968407431E-2</v>
      </c>
      <c r="O42" s="116">
        <f t="shared" si="5"/>
        <v>0.12898514307252573</v>
      </c>
    </row>
    <row r="43" spans="2:16" ht="15.75" x14ac:dyDescent="0.25">
      <c r="B43" s="117" t="s">
        <v>30</v>
      </c>
      <c r="C43" s="118">
        <v>729995</v>
      </c>
      <c r="D43" s="119">
        <v>3.0188977466931499E-2</v>
      </c>
      <c r="E43" s="118">
        <v>206279</v>
      </c>
      <c r="F43" s="119">
        <f t="shared" si="3"/>
        <v>-0.71742409194583523</v>
      </c>
      <c r="G43" s="118">
        <v>256749</v>
      </c>
      <c r="H43" s="119">
        <f t="shared" si="3"/>
        <v>0.24466862841103554</v>
      </c>
      <c r="I43" s="118">
        <v>752557</v>
      </c>
      <c r="J43" s="119">
        <f t="shared" si="3"/>
        <v>1.9311000237586127</v>
      </c>
      <c r="K43" s="118">
        <v>810513</v>
      </c>
      <c r="L43" s="119">
        <f t="shared" si="3"/>
        <v>7.7012106724141827E-2</v>
      </c>
      <c r="M43" s="118">
        <v>861467</v>
      </c>
      <c r="N43" s="119">
        <v>6.2866357479768986E-2</v>
      </c>
      <c r="O43" s="119">
        <v>0.18009986369769648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K46" s="79"/>
    </row>
    <row r="48" spans="2:16" ht="48.75" customHeight="1" thickBot="1" x14ac:dyDescent="0.3">
      <c r="B48" s="270" t="s">
        <v>252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41416</v>
      </c>
      <c r="D53" s="116">
        <v>4.3513316032149918E-2</v>
      </c>
      <c r="E53" s="115">
        <v>44788</v>
      </c>
      <c r="F53" s="116">
        <f t="shared" ref="F53:L65" si="6">IFERROR(E53/C53-1,"-")</f>
        <v>8.141780954220601E-2</v>
      </c>
      <c r="G53" s="115">
        <v>1594</v>
      </c>
      <c r="H53" s="116">
        <f t="shared" si="6"/>
        <v>-0.96441010985085296</v>
      </c>
      <c r="I53" s="115">
        <v>32265</v>
      </c>
      <c r="J53" s="116">
        <f t="shared" si="6"/>
        <v>19.241530740276033</v>
      </c>
      <c r="K53" s="115">
        <v>48326</v>
      </c>
      <c r="L53" s="116">
        <f t="shared" si="6"/>
        <v>0.49778397644506422</v>
      </c>
      <c r="M53" s="115">
        <v>49957</v>
      </c>
      <c r="N53" s="116">
        <f t="shared" ref="N53:N64" si="7">IFERROR(M53/K53-1,"-")</f>
        <v>3.374994826801303E-2</v>
      </c>
      <c r="O53" s="116">
        <f>M53/C53-1</f>
        <v>0.20622464747923508</v>
      </c>
    </row>
    <row r="54" spans="1:16" x14ac:dyDescent="0.25">
      <c r="A54" s="1">
        <v>2</v>
      </c>
      <c r="B54" s="114" t="s">
        <v>73</v>
      </c>
      <c r="C54" s="115">
        <v>40123</v>
      </c>
      <c r="D54" s="116">
        <v>2.5796390039372064E-2</v>
      </c>
      <c r="E54" s="115">
        <v>45868</v>
      </c>
      <c r="F54" s="116">
        <f t="shared" si="6"/>
        <v>0.14318470702589536</v>
      </c>
      <c r="G54" s="115">
        <v>2578</v>
      </c>
      <c r="H54" s="116">
        <f t="shared" si="6"/>
        <v>-0.94379523851050839</v>
      </c>
      <c r="I54" s="115">
        <v>39485</v>
      </c>
      <c r="J54" s="116">
        <f t="shared" si="6"/>
        <v>14.316136539953453</v>
      </c>
      <c r="K54" s="115">
        <v>45827</v>
      </c>
      <c r="L54" s="116">
        <f t="shared" si="6"/>
        <v>0.16061795618589336</v>
      </c>
      <c r="M54" s="115">
        <v>50552</v>
      </c>
      <c r="N54" s="116">
        <f t="shared" si="7"/>
        <v>0.1031051563488774</v>
      </c>
      <c r="O54" s="116">
        <f>IFERROR(M54/C54-1,"-")</f>
        <v>0.25992572838521544</v>
      </c>
    </row>
    <row r="55" spans="1:16" x14ac:dyDescent="0.25">
      <c r="A55" s="1">
        <v>3</v>
      </c>
      <c r="B55" s="114" t="s">
        <v>75</v>
      </c>
      <c r="C55" s="115">
        <v>46468</v>
      </c>
      <c r="D55" s="116">
        <v>5.0527886419641455E-2</v>
      </c>
      <c r="E55" s="115">
        <v>16834</v>
      </c>
      <c r="F55" s="116">
        <f t="shared" si="6"/>
        <v>-0.63772918998020145</v>
      </c>
      <c r="G55" s="115">
        <v>3374</v>
      </c>
      <c r="H55" s="116">
        <f t="shared" si="6"/>
        <v>-0.79957229416656772</v>
      </c>
      <c r="I55" s="115">
        <v>44785</v>
      </c>
      <c r="J55" s="116">
        <f t="shared" si="6"/>
        <v>12.273562537048015</v>
      </c>
      <c r="K55" s="115">
        <v>48639</v>
      </c>
      <c r="L55" s="116">
        <f t="shared" si="6"/>
        <v>8.6055598972870406E-2</v>
      </c>
      <c r="M55" s="115">
        <v>55860</v>
      </c>
      <c r="N55" s="116">
        <f t="shared" si="7"/>
        <v>0.14846111145377172</v>
      </c>
      <c r="O55" s="116">
        <f t="shared" ref="O55:O64" si="8">IFERROR(M55/C55-1,"-")</f>
        <v>0.20211758629594567</v>
      </c>
    </row>
    <row r="56" spans="1:16" x14ac:dyDescent="0.25">
      <c r="A56" s="1">
        <v>4</v>
      </c>
      <c r="B56" s="114" t="s">
        <v>77</v>
      </c>
      <c r="C56" s="115">
        <v>46582</v>
      </c>
      <c r="D56" s="116">
        <v>0.10370809145835791</v>
      </c>
      <c r="E56" s="115">
        <v>0</v>
      </c>
      <c r="F56" s="116">
        <f t="shared" si="6"/>
        <v>-1</v>
      </c>
      <c r="G56" s="115">
        <v>2613</v>
      </c>
      <c r="H56" s="116" t="str">
        <f t="shared" si="6"/>
        <v>-</v>
      </c>
      <c r="I56" s="115">
        <v>48283</v>
      </c>
      <c r="J56" s="116">
        <f t="shared" si="6"/>
        <v>17.477994642173748</v>
      </c>
      <c r="K56" s="115">
        <v>50475</v>
      </c>
      <c r="L56" s="116">
        <f t="shared" si="6"/>
        <v>4.5399001719031551E-2</v>
      </c>
      <c r="M56" s="115">
        <v>50481</v>
      </c>
      <c r="N56" s="116">
        <f t="shared" si="7"/>
        <v>1.188707280832535E-4</v>
      </c>
      <c r="O56" s="116">
        <f t="shared" si="8"/>
        <v>8.3701859087200958E-2</v>
      </c>
    </row>
    <row r="57" spans="1:16" x14ac:dyDescent="0.25">
      <c r="A57" s="1">
        <v>5</v>
      </c>
      <c r="B57" s="114" t="s">
        <v>79</v>
      </c>
      <c r="C57" s="115">
        <v>43259</v>
      </c>
      <c r="D57" s="116">
        <v>7.5051566887845089E-2</v>
      </c>
      <c r="E57" s="115">
        <v>0</v>
      </c>
      <c r="F57" s="116">
        <f t="shared" si="6"/>
        <v>-1</v>
      </c>
      <c r="G57" s="115">
        <v>3475</v>
      </c>
      <c r="H57" s="116" t="str">
        <f t="shared" si="6"/>
        <v>-</v>
      </c>
      <c r="I57" s="115">
        <v>46145</v>
      </c>
      <c r="J57" s="116">
        <f t="shared" si="6"/>
        <v>12.279136690647482</v>
      </c>
      <c r="K57" s="115">
        <v>48589</v>
      </c>
      <c r="L57" s="116">
        <f t="shared" si="6"/>
        <v>5.2963484667894578E-2</v>
      </c>
      <c r="M57" s="115">
        <v>52392</v>
      </c>
      <c r="N57" s="116">
        <f t="shared" si="7"/>
        <v>7.8268743954392983E-2</v>
      </c>
      <c r="O57" s="116">
        <f t="shared" si="8"/>
        <v>0.21112369680297749</v>
      </c>
    </row>
    <row r="58" spans="1:16" x14ac:dyDescent="0.25">
      <c r="A58" s="1">
        <v>6</v>
      </c>
      <c r="B58" s="114" t="s">
        <v>81</v>
      </c>
      <c r="C58" s="115">
        <v>46381</v>
      </c>
      <c r="D58" s="116">
        <v>8.7760031895682378E-2</v>
      </c>
      <c r="E58" s="115">
        <v>0</v>
      </c>
      <c r="F58" s="116">
        <f t="shared" si="6"/>
        <v>-1</v>
      </c>
      <c r="G58" s="115">
        <v>5683</v>
      </c>
      <c r="H58" s="116" t="str">
        <f t="shared" si="6"/>
        <v>-</v>
      </c>
      <c r="I58" s="115">
        <v>46624</v>
      </c>
      <c r="J58" s="116">
        <f t="shared" si="6"/>
        <v>7.2041175435509412</v>
      </c>
      <c r="K58" s="115">
        <v>50600</v>
      </c>
      <c r="L58" s="116">
        <f t="shared" si="6"/>
        <v>8.5277968428277173E-2</v>
      </c>
      <c r="M58" s="115">
        <v>52676</v>
      </c>
      <c r="N58" s="116">
        <f t="shared" si="7"/>
        <v>4.1027667984189664E-2</v>
      </c>
      <c r="O58" s="116">
        <f t="shared" si="8"/>
        <v>0.135723679955154</v>
      </c>
    </row>
    <row r="59" spans="1:16" x14ac:dyDescent="0.25">
      <c r="A59" s="1">
        <v>7</v>
      </c>
      <c r="B59" s="114" t="s">
        <v>83</v>
      </c>
      <c r="C59" s="115">
        <v>48897</v>
      </c>
      <c r="D59" s="116">
        <v>0.18549677544489152</v>
      </c>
      <c r="E59" s="115">
        <v>0</v>
      </c>
      <c r="F59" s="116">
        <f t="shared" si="6"/>
        <v>-1</v>
      </c>
      <c r="G59" s="115">
        <v>15934</v>
      </c>
      <c r="H59" s="116" t="str">
        <f t="shared" si="6"/>
        <v>-</v>
      </c>
      <c r="I59" s="115">
        <v>54466</v>
      </c>
      <c r="J59" s="116">
        <f t="shared" si="6"/>
        <v>2.4182251788628091</v>
      </c>
      <c r="K59" s="115">
        <v>53655</v>
      </c>
      <c r="L59" s="116">
        <f t="shared" si="6"/>
        <v>-1.4890023133698138E-2</v>
      </c>
      <c r="M59" s="115">
        <v>57122</v>
      </c>
      <c r="N59" s="116">
        <f t="shared" si="7"/>
        <v>6.46165315441245E-2</v>
      </c>
      <c r="O59" s="116">
        <f t="shared" si="8"/>
        <v>0.16821072867456088</v>
      </c>
    </row>
    <row r="60" spans="1:16" x14ac:dyDescent="0.25">
      <c r="A60" s="1">
        <v>8</v>
      </c>
      <c r="B60" s="114" t="s">
        <v>85</v>
      </c>
      <c r="C60" s="115">
        <v>50189</v>
      </c>
      <c r="D60" s="116">
        <v>8.1542937183493258E-2</v>
      </c>
      <c r="E60" s="115">
        <v>10075</v>
      </c>
      <c r="F60" s="116">
        <f t="shared" si="6"/>
        <v>-0.79925880172946262</v>
      </c>
      <c r="G60" s="115">
        <v>22858</v>
      </c>
      <c r="H60" s="116">
        <f t="shared" si="6"/>
        <v>1.2687841191066997</v>
      </c>
      <c r="I60" s="115">
        <v>54395</v>
      </c>
      <c r="J60" s="116">
        <f t="shared" si="6"/>
        <v>1.379692011549567</v>
      </c>
      <c r="K60" s="115">
        <v>55335</v>
      </c>
      <c r="L60" s="116">
        <f t="shared" si="6"/>
        <v>1.7281000091920129E-2</v>
      </c>
      <c r="M60" s="115">
        <v>59369</v>
      </c>
      <c r="N60" s="116">
        <f t="shared" si="7"/>
        <v>7.2901418631968973E-2</v>
      </c>
      <c r="O60" s="116">
        <f t="shared" si="8"/>
        <v>0.18290860547131849</v>
      </c>
    </row>
    <row r="61" spans="1:16" x14ac:dyDescent="0.25">
      <c r="A61" s="1">
        <v>9</v>
      </c>
      <c r="B61" s="114" t="s">
        <v>87</v>
      </c>
      <c r="C61" s="115">
        <v>44069</v>
      </c>
      <c r="D61" s="116">
        <v>6.5266262176992385E-2</v>
      </c>
      <c r="E61" s="115">
        <v>6466</v>
      </c>
      <c r="F61" s="116">
        <f t="shared" si="6"/>
        <v>-0.85327554516780502</v>
      </c>
      <c r="G61" s="115">
        <v>28209</v>
      </c>
      <c r="H61" s="116">
        <f t="shared" si="6"/>
        <v>3.3626662542530159</v>
      </c>
      <c r="I61" s="115">
        <v>49072</v>
      </c>
      <c r="J61" s="116">
        <f t="shared" si="6"/>
        <v>0.73958665674075652</v>
      </c>
      <c r="K61" s="115">
        <v>51415</v>
      </c>
      <c r="L61" s="116">
        <f t="shared" si="6"/>
        <v>4.7746168894685415E-2</v>
      </c>
      <c r="M61" s="115">
        <v>54012</v>
      </c>
      <c r="N61" s="116">
        <f t="shared" si="7"/>
        <v>5.0510551395507086E-2</v>
      </c>
      <c r="O61" s="116">
        <f t="shared" si="8"/>
        <v>0.22562345412875273</v>
      </c>
    </row>
    <row r="62" spans="1:16" x14ac:dyDescent="0.25">
      <c r="A62" s="1">
        <v>10</v>
      </c>
      <c r="B62" s="114" t="s">
        <v>89</v>
      </c>
      <c r="C62" s="115">
        <v>50834</v>
      </c>
      <c r="D62" s="116">
        <v>5.1679907315458351E-2</v>
      </c>
      <c r="E62" s="115">
        <v>8213</v>
      </c>
      <c r="F62" s="116">
        <f t="shared" si="6"/>
        <v>-0.83843490577172752</v>
      </c>
      <c r="G62" s="115">
        <v>43604</v>
      </c>
      <c r="H62" s="116">
        <f t="shared" si="6"/>
        <v>4.3091440399366858</v>
      </c>
      <c r="I62" s="115">
        <v>54881</v>
      </c>
      <c r="J62" s="116">
        <f t="shared" si="6"/>
        <v>0.25862306210439412</v>
      </c>
      <c r="K62" s="115">
        <v>55616</v>
      </c>
      <c r="L62" s="116">
        <f t="shared" si="6"/>
        <v>1.3392613108361706E-2</v>
      </c>
      <c r="M62" s="115">
        <v>61026</v>
      </c>
      <c r="N62" s="116">
        <f t="shared" si="7"/>
        <v>9.7274165707710081E-2</v>
      </c>
      <c r="O62" s="116">
        <f t="shared" si="8"/>
        <v>0.20049573120352515</v>
      </c>
    </row>
    <row r="63" spans="1:16" x14ac:dyDescent="0.25">
      <c r="A63" s="1">
        <v>11</v>
      </c>
      <c r="B63" s="114" t="s">
        <v>91</v>
      </c>
      <c r="C63" s="115">
        <v>47158</v>
      </c>
      <c r="D63" s="116">
        <v>0.15213407930419476</v>
      </c>
      <c r="E63" s="115">
        <v>5716</v>
      </c>
      <c r="F63" s="116">
        <f t="shared" si="6"/>
        <v>-0.87879044912846171</v>
      </c>
      <c r="G63" s="115">
        <v>40382</v>
      </c>
      <c r="H63" s="116">
        <f t="shared" si="6"/>
        <v>6.0647305808257519</v>
      </c>
      <c r="I63" s="115">
        <v>50351</v>
      </c>
      <c r="J63" s="116">
        <f t="shared" si="6"/>
        <v>0.24686741617552377</v>
      </c>
      <c r="K63" s="115">
        <v>49722</v>
      </c>
      <c r="L63" s="116">
        <f t="shared" si="6"/>
        <v>-1.2492304025739309E-2</v>
      </c>
      <c r="M63" s="115">
        <v>54172</v>
      </c>
      <c r="N63" s="116">
        <f t="shared" si="7"/>
        <v>8.9497606693214271E-2</v>
      </c>
      <c r="O63" s="116">
        <f t="shared" si="8"/>
        <v>0.14873404300436821</v>
      </c>
    </row>
    <row r="64" spans="1:16" x14ac:dyDescent="0.25">
      <c r="A64" s="1">
        <v>12</v>
      </c>
      <c r="B64" s="114" t="s">
        <v>93</v>
      </c>
      <c r="C64" s="115">
        <v>46919</v>
      </c>
      <c r="D64" s="116">
        <v>7.1258961596419867E-2</v>
      </c>
      <c r="E64" s="115">
        <v>6600</v>
      </c>
      <c r="F64" s="116">
        <f t="shared" si="6"/>
        <v>-0.85933204032481514</v>
      </c>
      <c r="G64" s="115">
        <v>35773</v>
      </c>
      <c r="H64" s="116">
        <f t="shared" si="6"/>
        <v>4.4201515151515149</v>
      </c>
      <c r="I64" s="115">
        <v>52615</v>
      </c>
      <c r="J64" s="116">
        <f t="shared" si="6"/>
        <v>0.47080200150951845</v>
      </c>
      <c r="K64" s="115">
        <v>51027</v>
      </c>
      <c r="L64" s="116">
        <f t="shared" si="6"/>
        <v>-3.0181507174760092E-2</v>
      </c>
      <c r="M64" s="115">
        <v>53638</v>
      </c>
      <c r="N64" s="116">
        <f t="shared" si="7"/>
        <v>5.1168988966625584E-2</v>
      </c>
      <c r="O64" s="116">
        <f t="shared" si="8"/>
        <v>0.14320424561478284</v>
      </c>
    </row>
    <row r="65" spans="1:16" ht="15.75" x14ac:dyDescent="0.25">
      <c r="B65" s="117" t="s">
        <v>30</v>
      </c>
      <c r="C65" s="118">
        <v>552295</v>
      </c>
      <c r="D65" s="119">
        <v>8.2498373199739738E-2</v>
      </c>
      <c r="E65" s="118">
        <v>151994</v>
      </c>
      <c r="F65" s="119">
        <f t="shared" si="6"/>
        <v>-0.72479562552621335</v>
      </c>
      <c r="G65" s="118">
        <v>206077</v>
      </c>
      <c r="H65" s="119">
        <f t="shared" si="6"/>
        <v>0.35582325618116495</v>
      </c>
      <c r="I65" s="118">
        <v>573367</v>
      </c>
      <c r="J65" s="119">
        <f t="shared" si="6"/>
        <v>1.7822949674150923</v>
      </c>
      <c r="K65" s="118">
        <v>609226</v>
      </c>
      <c r="L65" s="119">
        <f t="shared" si="6"/>
        <v>6.254109497058602E-2</v>
      </c>
      <c r="M65" s="118">
        <v>651257</v>
      </c>
      <c r="N65" s="119">
        <v>6.8990817857412567E-2</v>
      </c>
      <c r="O65" s="119">
        <v>0.17918322635548023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253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14354</v>
      </c>
      <c r="D75" s="116">
        <v>-7.1299171842650111E-2</v>
      </c>
      <c r="E75" s="115">
        <v>15716</v>
      </c>
      <c r="F75" s="116">
        <f t="shared" ref="F75:L87" si="9">IFERROR(E75/C75-1,"-")</f>
        <v>9.4886442803399751E-2</v>
      </c>
      <c r="G75" s="115">
        <v>478</v>
      </c>
      <c r="H75" s="116">
        <f t="shared" si="9"/>
        <v>-0.96958513616696362</v>
      </c>
      <c r="I75" s="115">
        <v>7833</v>
      </c>
      <c r="J75" s="116">
        <f t="shared" si="9"/>
        <v>15.38702928870293</v>
      </c>
      <c r="K75" s="115">
        <v>14965</v>
      </c>
      <c r="L75" s="116">
        <f t="shared" si="9"/>
        <v>0.91050683007787558</v>
      </c>
      <c r="M75" s="115">
        <v>12114</v>
      </c>
      <c r="N75" s="116">
        <f t="shared" ref="N75:N86" si="10">IFERROR(M75/K75-1,"-")</f>
        <v>-0.19051119278316075</v>
      </c>
      <c r="O75" s="116">
        <f>M75/C75-1</f>
        <v>-0.15605406158562074</v>
      </c>
    </row>
    <row r="76" spans="1:16" x14ac:dyDescent="0.25">
      <c r="A76" s="1">
        <v>2</v>
      </c>
      <c r="B76" s="114" t="s">
        <v>73</v>
      </c>
      <c r="C76" s="115">
        <v>15881</v>
      </c>
      <c r="D76" s="116">
        <v>5.0400158740657508E-2</v>
      </c>
      <c r="E76" s="115">
        <v>16687</v>
      </c>
      <c r="F76" s="116">
        <f t="shared" si="9"/>
        <v>5.0752471506832153E-2</v>
      </c>
      <c r="G76" s="115">
        <v>468</v>
      </c>
      <c r="H76" s="116">
        <f t="shared" si="9"/>
        <v>-0.97195421585665487</v>
      </c>
      <c r="I76" s="115">
        <v>11801</v>
      </c>
      <c r="J76" s="116">
        <f t="shared" si="9"/>
        <v>24.215811965811966</v>
      </c>
      <c r="K76" s="115">
        <v>15953</v>
      </c>
      <c r="L76" s="116">
        <f t="shared" si="9"/>
        <v>0.35183459028895858</v>
      </c>
      <c r="M76" s="115">
        <v>17151</v>
      </c>
      <c r="N76" s="116">
        <f t="shared" si="10"/>
        <v>7.5095593305334329E-2</v>
      </c>
      <c r="O76" s="116">
        <f>IFERROR(M76/C76-1,"-")</f>
        <v>7.9969775203072802E-2</v>
      </c>
    </row>
    <row r="77" spans="1:16" x14ac:dyDescent="0.25">
      <c r="A77" s="1">
        <v>3</v>
      </c>
      <c r="B77" s="114" t="s">
        <v>75</v>
      </c>
      <c r="C77" s="115">
        <v>17845</v>
      </c>
      <c r="D77" s="116">
        <v>-1.8750687341911321E-2</v>
      </c>
      <c r="E77" s="115">
        <v>7213</v>
      </c>
      <c r="F77" s="116">
        <f t="shared" si="9"/>
        <v>-0.59579714205659851</v>
      </c>
      <c r="G77" s="115">
        <v>531</v>
      </c>
      <c r="H77" s="116">
        <f t="shared" si="9"/>
        <v>-0.92638291972826836</v>
      </c>
      <c r="I77" s="115">
        <v>15819</v>
      </c>
      <c r="J77" s="116">
        <f t="shared" si="9"/>
        <v>28.790960451977401</v>
      </c>
      <c r="K77" s="115">
        <v>19030</v>
      </c>
      <c r="L77" s="116">
        <f t="shared" si="9"/>
        <v>0.20298375371388833</v>
      </c>
      <c r="M77" s="115">
        <v>20080</v>
      </c>
      <c r="N77" s="116">
        <f t="shared" si="10"/>
        <v>5.5176037834997471E-2</v>
      </c>
      <c r="O77" s="116">
        <f t="shared" ref="O77:O86" si="11">IFERROR(M77/C77-1,"-")</f>
        <v>0.12524516671336516</v>
      </c>
    </row>
    <row r="78" spans="1:16" x14ac:dyDescent="0.25">
      <c r="A78" s="1">
        <v>4</v>
      </c>
      <c r="B78" s="114" t="s">
        <v>77</v>
      </c>
      <c r="C78" s="115">
        <v>13831</v>
      </c>
      <c r="D78" s="116">
        <v>-0.14364435638660145</v>
      </c>
      <c r="E78" s="115">
        <v>0</v>
      </c>
      <c r="F78" s="116">
        <f t="shared" si="9"/>
        <v>-1</v>
      </c>
      <c r="G78" s="115">
        <v>682</v>
      </c>
      <c r="H78" s="116" t="str">
        <f t="shared" si="9"/>
        <v>-</v>
      </c>
      <c r="I78" s="115">
        <v>18290</v>
      </c>
      <c r="J78" s="116">
        <f t="shared" si="9"/>
        <v>25.818181818181817</v>
      </c>
      <c r="K78" s="115">
        <v>18213</v>
      </c>
      <c r="L78" s="116">
        <f t="shared" si="9"/>
        <v>-4.2099507927829682E-3</v>
      </c>
      <c r="M78" s="115">
        <v>17245</v>
      </c>
      <c r="N78" s="116">
        <f t="shared" si="10"/>
        <v>-5.3148849722725489E-2</v>
      </c>
      <c r="O78" s="116">
        <f t="shared" si="11"/>
        <v>0.2468368158484564</v>
      </c>
    </row>
    <row r="79" spans="1:16" x14ac:dyDescent="0.25">
      <c r="A79" s="1">
        <v>5</v>
      </c>
      <c r="B79" s="114" t="s">
        <v>79</v>
      </c>
      <c r="C79" s="115">
        <v>13451</v>
      </c>
      <c r="D79" s="116">
        <v>-0.13208155891082718</v>
      </c>
      <c r="E79" s="115">
        <v>0</v>
      </c>
      <c r="F79" s="116">
        <f t="shared" si="9"/>
        <v>-1</v>
      </c>
      <c r="G79" s="115">
        <v>610</v>
      </c>
      <c r="H79" s="116" t="str">
        <f t="shared" si="9"/>
        <v>-</v>
      </c>
      <c r="I79" s="115">
        <v>13170</v>
      </c>
      <c r="J79" s="116">
        <f t="shared" si="9"/>
        <v>20.590163934426229</v>
      </c>
      <c r="K79" s="115">
        <v>13793</v>
      </c>
      <c r="L79" s="116">
        <f t="shared" si="9"/>
        <v>4.7304479878511829E-2</v>
      </c>
      <c r="M79" s="115">
        <v>16053</v>
      </c>
      <c r="N79" s="116">
        <f t="shared" si="10"/>
        <v>0.16385122888421666</v>
      </c>
      <c r="O79" s="116">
        <f t="shared" si="11"/>
        <v>0.19344286670136057</v>
      </c>
    </row>
    <row r="80" spans="1:16" x14ac:dyDescent="0.25">
      <c r="A80" s="1">
        <v>6</v>
      </c>
      <c r="B80" s="114" t="s">
        <v>81</v>
      </c>
      <c r="C80" s="115">
        <v>14646</v>
      </c>
      <c r="D80" s="116">
        <v>-0.11622013034033307</v>
      </c>
      <c r="E80" s="115">
        <v>0</v>
      </c>
      <c r="F80" s="116">
        <f t="shared" si="9"/>
        <v>-1</v>
      </c>
      <c r="G80" s="115">
        <v>1871</v>
      </c>
      <c r="H80" s="116" t="str">
        <f t="shared" si="9"/>
        <v>-</v>
      </c>
      <c r="I80" s="115">
        <v>15398</v>
      </c>
      <c r="J80" s="116">
        <f t="shared" si="9"/>
        <v>7.2298236237306259</v>
      </c>
      <c r="K80" s="115">
        <v>16687</v>
      </c>
      <c r="L80" s="116">
        <f t="shared" si="9"/>
        <v>8.3712170411741837E-2</v>
      </c>
      <c r="M80" s="115">
        <v>18218</v>
      </c>
      <c r="N80" s="116">
        <f t="shared" si="10"/>
        <v>9.1748067357823482E-2</v>
      </c>
      <c r="O80" s="116">
        <f t="shared" si="11"/>
        <v>0.24388911648231604</v>
      </c>
    </row>
    <row r="81" spans="1:16" x14ac:dyDescent="0.25">
      <c r="A81" s="1">
        <v>7</v>
      </c>
      <c r="B81" s="114" t="s">
        <v>83</v>
      </c>
      <c r="C81" s="115">
        <v>13126</v>
      </c>
      <c r="D81" s="116">
        <v>-0.26731789003628248</v>
      </c>
      <c r="E81" s="115">
        <v>0</v>
      </c>
      <c r="F81" s="116">
        <f t="shared" si="9"/>
        <v>-1</v>
      </c>
      <c r="G81" s="115">
        <v>2626</v>
      </c>
      <c r="H81" s="116" t="str">
        <f t="shared" si="9"/>
        <v>-</v>
      </c>
      <c r="I81" s="115">
        <v>16650</v>
      </c>
      <c r="J81" s="116">
        <f t="shared" si="9"/>
        <v>5.3404417364813401</v>
      </c>
      <c r="K81" s="115">
        <v>16655</v>
      </c>
      <c r="L81" s="116">
        <f t="shared" si="9"/>
        <v>3.0030030030037125E-4</v>
      </c>
      <c r="M81" s="115">
        <v>19253</v>
      </c>
      <c r="N81" s="116">
        <f t="shared" si="10"/>
        <v>0.15598919243470433</v>
      </c>
      <c r="O81" s="116">
        <f t="shared" si="11"/>
        <v>0.46678348316318763</v>
      </c>
    </row>
    <row r="82" spans="1:16" x14ac:dyDescent="0.25">
      <c r="A82" s="1">
        <v>8</v>
      </c>
      <c r="B82" s="114" t="s">
        <v>85</v>
      </c>
      <c r="C82" s="115">
        <v>13871</v>
      </c>
      <c r="D82" s="116">
        <v>-0.24342751172684629</v>
      </c>
      <c r="E82" s="115">
        <v>4106</v>
      </c>
      <c r="F82" s="116">
        <f t="shared" si="9"/>
        <v>-0.70398673491456998</v>
      </c>
      <c r="G82" s="115">
        <v>5393</v>
      </c>
      <c r="H82" s="116">
        <f t="shared" si="9"/>
        <v>0.31344374086702387</v>
      </c>
      <c r="I82" s="115">
        <v>17176</v>
      </c>
      <c r="J82" s="116">
        <f t="shared" si="9"/>
        <v>2.184869274986093</v>
      </c>
      <c r="K82" s="115">
        <v>14359</v>
      </c>
      <c r="L82" s="116">
        <f t="shared" si="9"/>
        <v>-0.16400791802515136</v>
      </c>
      <c r="M82" s="115">
        <v>19133</v>
      </c>
      <c r="N82" s="116">
        <f t="shared" si="10"/>
        <v>0.33247440629570302</v>
      </c>
      <c r="O82" s="116">
        <f t="shared" si="11"/>
        <v>0.37935260615672983</v>
      </c>
    </row>
    <row r="83" spans="1:16" x14ac:dyDescent="0.25">
      <c r="A83" s="1">
        <v>9</v>
      </c>
      <c r="B83" s="114" t="s">
        <v>87</v>
      </c>
      <c r="C83" s="115">
        <v>12304</v>
      </c>
      <c r="D83" s="116">
        <v>-0.23700855760883044</v>
      </c>
      <c r="E83" s="115">
        <v>2319</v>
      </c>
      <c r="F83" s="116">
        <f t="shared" si="9"/>
        <v>-0.8115247074122236</v>
      </c>
      <c r="G83" s="115">
        <v>5743</v>
      </c>
      <c r="H83" s="116">
        <f t="shared" si="9"/>
        <v>1.4764984907287624</v>
      </c>
      <c r="I83" s="115">
        <v>15332</v>
      </c>
      <c r="J83" s="116">
        <f t="shared" si="9"/>
        <v>1.6696848337106043</v>
      </c>
      <c r="K83" s="115">
        <v>15793</v>
      </c>
      <c r="L83" s="116">
        <f t="shared" si="9"/>
        <v>3.0067831985389981E-2</v>
      </c>
      <c r="M83" s="115">
        <v>17638</v>
      </c>
      <c r="N83" s="116">
        <f t="shared" si="10"/>
        <v>0.116823909326917</v>
      </c>
      <c r="O83" s="116">
        <f t="shared" si="11"/>
        <v>0.43351755526657998</v>
      </c>
    </row>
    <row r="84" spans="1:16" x14ac:dyDescent="0.25">
      <c r="A84" s="1">
        <v>10</v>
      </c>
      <c r="B84" s="114" t="s">
        <v>89</v>
      </c>
      <c r="C84" s="115">
        <v>14953</v>
      </c>
      <c r="D84" s="116">
        <v>-0.14991472427515629</v>
      </c>
      <c r="E84" s="115">
        <v>1514</v>
      </c>
      <c r="F84" s="116">
        <f t="shared" si="9"/>
        <v>-0.89874941483314386</v>
      </c>
      <c r="G84" s="115">
        <v>10420</v>
      </c>
      <c r="H84" s="116">
        <f t="shared" si="9"/>
        <v>5.8824306472919421</v>
      </c>
      <c r="I84" s="115">
        <v>16356</v>
      </c>
      <c r="J84" s="116">
        <f t="shared" si="9"/>
        <v>0.56967370441458742</v>
      </c>
      <c r="K84" s="115">
        <v>17892</v>
      </c>
      <c r="L84" s="116">
        <f t="shared" si="9"/>
        <v>9.3910491562729348E-2</v>
      </c>
      <c r="M84" s="115">
        <v>18858</v>
      </c>
      <c r="N84" s="116">
        <f t="shared" si="10"/>
        <v>5.39906103286385E-2</v>
      </c>
      <c r="O84" s="116">
        <f t="shared" si="11"/>
        <v>0.26115160837290174</v>
      </c>
    </row>
    <row r="85" spans="1:16" x14ac:dyDescent="0.25">
      <c r="A85" s="1">
        <v>11</v>
      </c>
      <c r="B85" s="114" t="s">
        <v>91</v>
      </c>
      <c r="C85" s="115">
        <v>16683</v>
      </c>
      <c r="D85" s="116">
        <v>1.6078932943541124E-2</v>
      </c>
      <c r="E85" s="115">
        <v>1765</v>
      </c>
      <c r="F85" s="116">
        <f t="shared" si="9"/>
        <v>-0.89420368039321463</v>
      </c>
      <c r="G85" s="115">
        <v>12252</v>
      </c>
      <c r="H85" s="116">
        <f t="shared" si="9"/>
        <v>5.9416430594900849</v>
      </c>
      <c r="I85" s="115">
        <v>15426</v>
      </c>
      <c r="J85" s="116">
        <f t="shared" si="9"/>
        <v>0.25905974534769838</v>
      </c>
      <c r="K85" s="115">
        <v>21300</v>
      </c>
      <c r="L85" s="116">
        <f t="shared" si="9"/>
        <v>0.38078568650330613</v>
      </c>
      <c r="M85" s="115">
        <v>16218</v>
      </c>
      <c r="N85" s="116">
        <f t="shared" si="10"/>
        <v>-0.23859154929577464</v>
      </c>
      <c r="O85" s="116">
        <f t="shared" si="11"/>
        <v>-2.7872684768926459E-2</v>
      </c>
    </row>
    <row r="86" spans="1:16" x14ac:dyDescent="0.25">
      <c r="A86" s="1">
        <v>12</v>
      </c>
      <c r="B86" s="114" t="s">
        <v>93</v>
      </c>
      <c r="C86" s="115">
        <v>16755</v>
      </c>
      <c r="D86" s="116">
        <v>0.11454799441229291</v>
      </c>
      <c r="E86" s="115">
        <v>1627</v>
      </c>
      <c r="F86" s="116">
        <f t="shared" si="9"/>
        <v>-0.90289465831095195</v>
      </c>
      <c r="G86" s="115">
        <v>9598</v>
      </c>
      <c r="H86" s="116">
        <f t="shared" si="9"/>
        <v>4.8992009834050396</v>
      </c>
      <c r="I86" s="115">
        <v>15939</v>
      </c>
      <c r="J86" s="116">
        <f t="shared" si="9"/>
        <v>0.66065847051469051</v>
      </c>
      <c r="K86" s="115">
        <v>16647</v>
      </c>
      <c r="L86" s="116">
        <f t="shared" si="9"/>
        <v>4.4419348767174904E-2</v>
      </c>
      <c r="M86" s="115">
        <v>18249</v>
      </c>
      <c r="N86" s="116">
        <f t="shared" si="10"/>
        <v>9.6233555595602871E-2</v>
      </c>
      <c r="O86" s="116">
        <f t="shared" si="11"/>
        <v>8.9167412712623184E-2</v>
      </c>
    </row>
    <row r="87" spans="1:16" ht="15.75" x14ac:dyDescent="0.25">
      <c r="B87" s="117" t="s">
        <v>30</v>
      </c>
      <c r="C87" s="118">
        <v>177700</v>
      </c>
      <c r="D87" s="119">
        <v>-0.10433016295445041</v>
      </c>
      <c r="E87" s="118">
        <v>54285</v>
      </c>
      <c r="F87" s="119">
        <f t="shared" si="9"/>
        <v>-0.69451322453573439</v>
      </c>
      <c r="G87" s="118">
        <v>50672</v>
      </c>
      <c r="H87" s="119">
        <f t="shared" si="9"/>
        <v>-6.6556138896564421E-2</v>
      </c>
      <c r="I87" s="118">
        <v>179190</v>
      </c>
      <c r="J87" s="119">
        <f t="shared" si="9"/>
        <v>2.536272497631828</v>
      </c>
      <c r="K87" s="118">
        <v>201287</v>
      </c>
      <c r="L87" s="119">
        <f t="shared" si="9"/>
        <v>0.12331603326078455</v>
      </c>
      <c r="M87" s="118">
        <v>210210</v>
      </c>
      <c r="N87" s="119">
        <v>4.432973813510066E-2</v>
      </c>
      <c r="O87" s="119">
        <v>0.18294879009566678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254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>
        <v>46139</v>
      </c>
      <c r="D97" s="116">
        <v>-1.0763062541540691E-2</v>
      </c>
      <c r="E97" s="115">
        <v>42263</v>
      </c>
      <c r="F97" s="116">
        <f t="shared" ref="F97:L109" si="12">IFERROR(E97/C97-1,"-")</f>
        <v>-8.4007022258826614E-2</v>
      </c>
      <c r="G97" s="115">
        <v>5938</v>
      </c>
      <c r="H97" s="116">
        <f t="shared" si="12"/>
        <v>-0.85949885242410617</v>
      </c>
      <c r="I97" s="115">
        <v>32894</v>
      </c>
      <c r="J97" s="116">
        <f t="shared" si="12"/>
        <v>4.539575614685079</v>
      </c>
      <c r="K97" s="115">
        <v>38836</v>
      </c>
      <c r="L97" s="116">
        <f t="shared" si="12"/>
        <v>0.18064084635495825</v>
      </c>
      <c r="M97" s="115">
        <v>40090</v>
      </c>
      <c r="N97" s="116">
        <f t="shared" ref="N97:N108" si="13">IFERROR(M97/K97-1,"-")</f>
        <v>3.2289628180039109E-2</v>
      </c>
      <c r="O97" s="116">
        <f>M97/C97-1</f>
        <v>-0.13110383840135242</v>
      </c>
    </row>
    <row r="98" spans="2:15" x14ac:dyDescent="0.25">
      <c r="B98" s="114" t="s">
        <v>73</v>
      </c>
      <c r="C98" s="115">
        <v>43997</v>
      </c>
      <c r="D98" s="116">
        <v>-7.9594137542277066E-3</v>
      </c>
      <c r="E98" s="115">
        <v>42755</v>
      </c>
      <c r="F98" s="116">
        <f t="shared" si="12"/>
        <v>-2.8229197445280407E-2</v>
      </c>
      <c r="G98" s="115">
        <v>7085</v>
      </c>
      <c r="H98" s="116">
        <f t="shared" si="12"/>
        <v>-0.83428838732312016</v>
      </c>
      <c r="I98" s="115">
        <v>36818</v>
      </c>
      <c r="J98" s="116">
        <f t="shared" si="12"/>
        <v>4.1966125617501762</v>
      </c>
      <c r="K98" s="115">
        <v>40393</v>
      </c>
      <c r="L98" s="116">
        <f t="shared" si="12"/>
        <v>9.7099244934542916E-2</v>
      </c>
      <c r="M98" s="115">
        <v>44543</v>
      </c>
      <c r="N98" s="116">
        <f t="shared" si="13"/>
        <v>0.10274057386180768</v>
      </c>
      <c r="O98" s="116">
        <f>IFERROR(M98/C98-1,"-")</f>
        <v>1.2409937041161889E-2</v>
      </c>
    </row>
    <row r="99" spans="2:15" x14ac:dyDescent="0.25">
      <c r="B99" s="114" t="s">
        <v>75</v>
      </c>
      <c r="C99" s="115">
        <v>54946</v>
      </c>
      <c r="D99" s="116">
        <v>1.368902664010041E-2</v>
      </c>
      <c r="E99" s="115">
        <v>17153</v>
      </c>
      <c r="F99" s="116">
        <f t="shared" si="12"/>
        <v>-0.68782076948276494</v>
      </c>
      <c r="G99" s="115">
        <v>9002</v>
      </c>
      <c r="H99" s="116">
        <f t="shared" si="12"/>
        <v>-0.47519384364251149</v>
      </c>
      <c r="I99" s="115">
        <v>44056</v>
      </c>
      <c r="J99" s="116">
        <f t="shared" si="12"/>
        <v>3.8940235503221503</v>
      </c>
      <c r="K99" s="115">
        <v>46614</v>
      </c>
      <c r="L99" s="116">
        <f t="shared" si="12"/>
        <v>5.8062465952424258E-2</v>
      </c>
      <c r="M99" s="115">
        <v>46997</v>
      </c>
      <c r="N99" s="116">
        <f t="shared" si="13"/>
        <v>8.2164156691122425E-3</v>
      </c>
      <c r="O99" s="116">
        <f t="shared" ref="O99:O108" si="14">IFERROR(M99/C99-1,"-")</f>
        <v>-0.14466931168783892</v>
      </c>
    </row>
    <row r="100" spans="2:15" x14ac:dyDescent="0.25">
      <c r="B100" s="114" t="s">
        <v>77</v>
      </c>
      <c r="C100" s="115">
        <v>46857</v>
      </c>
      <c r="D100" s="116">
        <v>-1.6662819248284388E-2</v>
      </c>
      <c r="E100" s="115">
        <v>0</v>
      </c>
      <c r="F100" s="116">
        <f t="shared" si="12"/>
        <v>-1</v>
      </c>
      <c r="G100" s="115">
        <v>10441</v>
      </c>
      <c r="H100" s="116" t="str">
        <f t="shared" si="12"/>
        <v>-</v>
      </c>
      <c r="I100" s="115">
        <v>44266</v>
      </c>
      <c r="J100" s="116">
        <f t="shared" si="12"/>
        <v>3.239632219136098</v>
      </c>
      <c r="K100" s="115">
        <v>44213</v>
      </c>
      <c r="L100" s="116">
        <f t="shared" si="12"/>
        <v>-1.1973071883613073E-3</v>
      </c>
      <c r="M100" s="115">
        <v>45816</v>
      </c>
      <c r="N100" s="116">
        <f t="shared" si="13"/>
        <v>3.6256304706760556E-2</v>
      </c>
      <c r="O100" s="116">
        <f t="shared" si="14"/>
        <v>-2.221653114796085E-2</v>
      </c>
    </row>
    <row r="101" spans="2:15" x14ac:dyDescent="0.25">
      <c r="B101" s="114" t="s">
        <v>79</v>
      </c>
      <c r="C101" s="115">
        <v>47638</v>
      </c>
      <c r="D101" s="116">
        <v>2.2274678111587898E-2</v>
      </c>
      <c r="E101" s="115">
        <v>0</v>
      </c>
      <c r="F101" s="116">
        <f t="shared" si="12"/>
        <v>-1</v>
      </c>
      <c r="G101" s="115">
        <v>11343</v>
      </c>
      <c r="H101" s="116" t="str">
        <f t="shared" si="12"/>
        <v>-</v>
      </c>
      <c r="I101" s="115">
        <v>38064</v>
      </c>
      <c r="J101" s="116">
        <f t="shared" si="12"/>
        <v>2.355725998413118</v>
      </c>
      <c r="K101" s="115">
        <v>34250</v>
      </c>
      <c r="L101" s="116">
        <f t="shared" si="12"/>
        <v>-0.10019966372425393</v>
      </c>
      <c r="M101" s="115">
        <v>42177</v>
      </c>
      <c r="N101" s="116">
        <f t="shared" si="13"/>
        <v>0.2314452554744526</v>
      </c>
      <c r="O101" s="116">
        <f t="shared" si="14"/>
        <v>-0.11463537512070199</v>
      </c>
    </row>
    <row r="102" spans="2:15" x14ac:dyDescent="0.25">
      <c r="B102" s="114" t="s">
        <v>81</v>
      </c>
      <c r="C102" s="115">
        <v>48083</v>
      </c>
      <c r="D102" s="116">
        <v>-9.9906402096593072E-2</v>
      </c>
      <c r="E102" s="115">
        <v>0</v>
      </c>
      <c r="F102" s="116">
        <f t="shared" si="12"/>
        <v>-1</v>
      </c>
      <c r="G102" s="115">
        <v>13593</v>
      </c>
      <c r="H102" s="116" t="str">
        <f t="shared" si="12"/>
        <v>-</v>
      </c>
      <c r="I102" s="115">
        <v>37123</v>
      </c>
      <c r="J102" s="116">
        <f t="shared" si="12"/>
        <v>1.731038034282351</v>
      </c>
      <c r="K102" s="115">
        <v>42497</v>
      </c>
      <c r="L102" s="116">
        <f t="shared" si="12"/>
        <v>0.14476200738086908</v>
      </c>
      <c r="M102" s="115">
        <v>42496</v>
      </c>
      <c r="N102" s="116">
        <f t="shared" si="13"/>
        <v>-2.3531072781635132E-5</v>
      </c>
      <c r="O102" s="116">
        <f t="shared" si="14"/>
        <v>-0.11619491296300144</v>
      </c>
    </row>
    <row r="103" spans="2:15" x14ac:dyDescent="0.25">
      <c r="B103" s="114" t="s">
        <v>83</v>
      </c>
      <c r="C103" s="115">
        <v>50071</v>
      </c>
      <c r="D103" s="116">
        <v>-0.10120447324489756</v>
      </c>
      <c r="E103" s="115">
        <v>0</v>
      </c>
      <c r="F103" s="116">
        <f t="shared" si="12"/>
        <v>-1</v>
      </c>
      <c r="G103" s="115">
        <v>23514</v>
      </c>
      <c r="H103" s="116" t="str">
        <f t="shared" si="12"/>
        <v>-</v>
      </c>
      <c r="I103" s="115">
        <v>48616</v>
      </c>
      <c r="J103" s="116">
        <f t="shared" si="12"/>
        <v>1.0675342349238752</v>
      </c>
      <c r="K103" s="115">
        <v>42520</v>
      </c>
      <c r="L103" s="116">
        <f t="shared" si="12"/>
        <v>-0.12539081783774886</v>
      </c>
      <c r="M103" s="115">
        <v>44773</v>
      </c>
      <c r="N103" s="116">
        <f t="shared" si="13"/>
        <v>5.2986829727187157E-2</v>
      </c>
      <c r="O103" s="116">
        <f t="shared" si="14"/>
        <v>-0.10580975015478022</v>
      </c>
    </row>
    <row r="104" spans="2:15" x14ac:dyDescent="0.25">
      <c r="B104" s="114" t="s">
        <v>85</v>
      </c>
      <c r="C104" s="115">
        <v>55504</v>
      </c>
      <c r="D104" s="116">
        <v>-3.7658644843609146E-2</v>
      </c>
      <c r="E104" s="115">
        <v>16622</v>
      </c>
      <c r="F104" s="116">
        <f t="shared" si="12"/>
        <v>-0.70052608820985873</v>
      </c>
      <c r="G104" s="115">
        <v>24816</v>
      </c>
      <c r="H104" s="116">
        <f t="shared" si="12"/>
        <v>0.49296113584406198</v>
      </c>
      <c r="I104" s="115">
        <v>46323</v>
      </c>
      <c r="J104" s="116">
        <f t="shared" si="12"/>
        <v>0.86665860735009681</v>
      </c>
      <c r="K104" s="115">
        <v>47103</v>
      </c>
      <c r="L104" s="116">
        <f t="shared" si="12"/>
        <v>1.6838287675668751E-2</v>
      </c>
      <c r="M104" s="115">
        <v>47679</v>
      </c>
      <c r="N104" s="116">
        <f t="shared" si="13"/>
        <v>1.2228520476402771E-2</v>
      </c>
      <c r="O104" s="116">
        <f t="shared" si="14"/>
        <v>-0.14098083021043528</v>
      </c>
    </row>
    <row r="105" spans="2:15" x14ac:dyDescent="0.25">
      <c r="B105" s="114" t="s">
        <v>87</v>
      </c>
      <c r="C105" s="115">
        <v>42936</v>
      </c>
      <c r="D105" s="116">
        <v>-0.15889278508041604</v>
      </c>
      <c r="E105" s="115">
        <v>9395</v>
      </c>
      <c r="F105" s="116">
        <f t="shared" si="12"/>
        <v>-0.78118595118315626</v>
      </c>
      <c r="G105" s="115">
        <v>25068</v>
      </c>
      <c r="H105" s="116">
        <f t="shared" si="12"/>
        <v>1.668227780734433</v>
      </c>
      <c r="I105" s="115">
        <v>38894</v>
      </c>
      <c r="J105" s="116">
        <f t="shared" si="12"/>
        <v>0.55153981171214306</v>
      </c>
      <c r="K105" s="115">
        <v>40104</v>
      </c>
      <c r="L105" s="116">
        <f t="shared" si="12"/>
        <v>3.1110196945544288E-2</v>
      </c>
      <c r="M105" s="115">
        <v>39500</v>
      </c>
      <c r="N105" s="116">
        <f t="shared" si="13"/>
        <v>-1.5060841811290637E-2</v>
      </c>
      <c r="O105" s="116">
        <f t="shared" si="14"/>
        <v>-8.0026085336314501E-2</v>
      </c>
    </row>
    <row r="106" spans="2:15" x14ac:dyDescent="0.25">
      <c r="B106" s="114" t="s">
        <v>89</v>
      </c>
      <c r="C106" s="115">
        <v>44051</v>
      </c>
      <c r="D106" s="116">
        <v>-0.21543448447824465</v>
      </c>
      <c r="E106" s="115">
        <v>11947</v>
      </c>
      <c r="F106" s="116">
        <f t="shared" si="12"/>
        <v>-0.72879162788585949</v>
      </c>
      <c r="G106" s="115">
        <v>35433</v>
      </c>
      <c r="H106" s="116">
        <f t="shared" si="12"/>
        <v>1.9658491671549343</v>
      </c>
      <c r="I106" s="115">
        <v>41972</v>
      </c>
      <c r="J106" s="116">
        <f t="shared" si="12"/>
        <v>0.18454548020207162</v>
      </c>
      <c r="K106" s="115">
        <v>46013</v>
      </c>
      <c r="L106" s="116">
        <f t="shared" si="12"/>
        <v>9.6278471361860296E-2</v>
      </c>
      <c r="M106" s="115">
        <v>45196</v>
      </c>
      <c r="N106" s="116">
        <f t="shared" si="13"/>
        <v>-1.7755851607154538E-2</v>
      </c>
      <c r="O106" s="116">
        <f t="shared" si="14"/>
        <v>2.5992599486958312E-2</v>
      </c>
    </row>
    <row r="107" spans="2:15" x14ac:dyDescent="0.25">
      <c r="B107" s="114" t="s">
        <v>91</v>
      </c>
      <c r="C107" s="115">
        <v>43524</v>
      </c>
      <c r="D107" s="116">
        <v>-0.10046502015087322</v>
      </c>
      <c r="E107" s="115">
        <v>9017</v>
      </c>
      <c r="F107" s="116">
        <f t="shared" si="12"/>
        <v>-0.7928269460527525</v>
      </c>
      <c r="G107" s="115">
        <v>35792</v>
      </c>
      <c r="H107" s="116">
        <f t="shared" si="12"/>
        <v>2.9693911500499057</v>
      </c>
      <c r="I107" s="115">
        <v>41589</v>
      </c>
      <c r="J107" s="116">
        <f t="shared" si="12"/>
        <v>0.16196356727760386</v>
      </c>
      <c r="K107" s="115">
        <v>42977</v>
      </c>
      <c r="L107" s="116">
        <f t="shared" si="12"/>
        <v>3.3374209526557452E-2</v>
      </c>
      <c r="M107" s="115">
        <v>43526</v>
      </c>
      <c r="N107" s="116">
        <f t="shared" si="13"/>
        <v>1.2774274612001868E-2</v>
      </c>
      <c r="O107" s="116">
        <f t="shared" si="14"/>
        <v>4.5951658854903599E-5</v>
      </c>
    </row>
    <row r="108" spans="2:15" x14ac:dyDescent="0.25">
      <c r="B108" s="114" t="s">
        <v>93</v>
      </c>
      <c r="C108" s="115">
        <v>45670</v>
      </c>
      <c r="D108" s="116">
        <v>-0.12262501680978999</v>
      </c>
      <c r="E108" s="115">
        <v>9171</v>
      </c>
      <c r="F108" s="116">
        <f t="shared" si="12"/>
        <v>-0.79918984015765271</v>
      </c>
      <c r="G108" s="115">
        <v>33484</v>
      </c>
      <c r="H108" s="116">
        <f t="shared" si="12"/>
        <v>2.6510740377276196</v>
      </c>
      <c r="I108" s="115">
        <v>40363</v>
      </c>
      <c r="J108" s="116">
        <f t="shared" si="12"/>
        <v>0.20544140485007767</v>
      </c>
      <c r="K108" s="115">
        <v>43945</v>
      </c>
      <c r="L108" s="116">
        <f t="shared" si="12"/>
        <v>8.8744642370487847E-2</v>
      </c>
      <c r="M108" s="115">
        <v>43563</v>
      </c>
      <c r="N108" s="116">
        <f t="shared" si="13"/>
        <v>-8.6926840368642955E-3</v>
      </c>
      <c r="O108" s="116">
        <f t="shared" si="14"/>
        <v>-4.6135318589883956E-2</v>
      </c>
    </row>
    <row r="109" spans="2:15" ht="15.75" x14ac:dyDescent="0.25">
      <c r="B109" s="117" t="s">
        <v>30</v>
      </c>
      <c r="C109" s="118">
        <v>569416</v>
      </c>
      <c r="D109" s="119">
        <v>-7.2435626984295065E-2</v>
      </c>
      <c r="E109" s="118">
        <v>169066</v>
      </c>
      <c r="F109" s="119">
        <f t="shared" si="12"/>
        <v>-0.70308877867850572</v>
      </c>
      <c r="G109" s="118">
        <v>235509</v>
      </c>
      <c r="H109" s="119">
        <f t="shared" si="12"/>
        <v>0.39300036672068894</v>
      </c>
      <c r="I109" s="118">
        <v>490978</v>
      </c>
      <c r="J109" s="119">
        <f t="shared" si="12"/>
        <v>1.0847525996883345</v>
      </c>
      <c r="K109" s="118">
        <v>509465</v>
      </c>
      <c r="L109" s="119">
        <f t="shared" si="12"/>
        <v>3.7653418279434137E-2</v>
      </c>
      <c r="M109" s="118">
        <v>526356</v>
      </c>
      <c r="N109" s="119">
        <v>3.3154387445653688E-2</v>
      </c>
      <c r="O109" s="119">
        <v>-7.5621338353681677E-2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1:11" x14ac:dyDescent="0.25">
      <c r="K114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46556-5B67-438E-8BAD-D5E45BA60DAD}">
  <sheetPr>
    <tabColor theme="7" tint="0.79998168889431442"/>
  </sheetPr>
  <dimension ref="A4:E116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255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132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2024</v>
      </c>
      <c r="C8" s="115">
        <v>1387823</v>
      </c>
      <c r="D8" s="116">
        <f t="shared" ref="D8:D10" si="0">C8/C9-1</f>
        <v>5.139858391579244E-2</v>
      </c>
    </row>
    <row r="9" spans="1:5" x14ac:dyDescent="0.25">
      <c r="A9" s="1"/>
      <c r="B9" s="114">
        <v>2023</v>
      </c>
      <c r="C9" s="115">
        <v>1319978</v>
      </c>
      <c r="D9" s="116">
        <f t="shared" si="0"/>
        <v>6.1472334916186533E-2</v>
      </c>
    </row>
    <row r="10" spans="1:5" x14ac:dyDescent="0.25">
      <c r="A10" s="1"/>
      <c r="B10" s="114">
        <v>2022</v>
      </c>
      <c r="C10" s="115">
        <v>1243535</v>
      </c>
      <c r="D10" s="116">
        <f t="shared" si="0"/>
        <v>1.5261854555944239</v>
      </c>
    </row>
    <row r="11" spans="1:5" x14ac:dyDescent="0.25">
      <c r="A11" s="1"/>
      <c r="B11" s="114">
        <v>2021</v>
      </c>
      <c r="C11" s="115">
        <v>492258</v>
      </c>
      <c r="D11" s="116">
        <f>C11/C12-1</f>
        <v>0.31148143707788845</v>
      </c>
    </row>
    <row r="12" spans="1:5" x14ac:dyDescent="0.25">
      <c r="A12" s="1" t="s">
        <v>72</v>
      </c>
      <c r="B12" s="114">
        <v>2020</v>
      </c>
      <c r="C12" s="115">
        <v>375345</v>
      </c>
      <c r="D12" s="116">
        <f t="shared" ref="D12:D14" si="1">C12/C13-1</f>
        <v>-0.71114220212080703</v>
      </c>
    </row>
    <row r="13" spans="1:5" x14ac:dyDescent="0.25">
      <c r="A13" s="1" t="s">
        <v>74</v>
      </c>
      <c r="B13" s="114">
        <v>2019</v>
      </c>
      <c r="C13" s="115">
        <v>1299411</v>
      </c>
      <c r="D13" s="116">
        <f t="shared" si="1"/>
        <v>-1.7448199829714683E-2</v>
      </c>
    </row>
    <row r="14" spans="1:5" x14ac:dyDescent="0.25">
      <c r="A14" s="1" t="s">
        <v>76</v>
      </c>
      <c r="B14" s="114">
        <v>2018</v>
      </c>
      <c r="C14" s="115">
        <v>1322486</v>
      </c>
      <c r="D14" s="116">
        <f t="shared" si="1"/>
        <v>-2.8150497540772146E-2</v>
      </c>
    </row>
    <row r="15" spans="1:5" x14ac:dyDescent="0.25">
      <c r="A15" s="1" t="s">
        <v>78</v>
      </c>
      <c r="B15" s="114">
        <v>2017</v>
      </c>
      <c r="C15" s="115">
        <v>1360793</v>
      </c>
      <c r="D15" s="116">
        <f>C15/C16-1</f>
        <v>1.008156851450881E-2</v>
      </c>
    </row>
    <row r="16" spans="1:5" x14ac:dyDescent="0.25">
      <c r="A16" s="1" t="s">
        <v>80</v>
      </c>
      <c r="B16" s="114">
        <v>2016</v>
      </c>
      <c r="C16" s="115">
        <v>1347211</v>
      </c>
      <c r="D16" s="116">
        <f>C16/C17-1</f>
        <v>8.4840222506385565E-2</v>
      </c>
    </row>
    <row r="17" spans="1:5" x14ac:dyDescent="0.25">
      <c r="A17" s="1" t="s">
        <v>82</v>
      </c>
      <c r="B17" s="114">
        <v>2015</v>
      </c>
      <c r="C17" s="115">
        <v>1241852</v>
      </c>
      <c r="D17" s="116">
        <f t="shared" ref="D17:D21" si="2">C17/C18-1</f>
        <v>2.8319416520653284E-2</v>
      </c>
    </row>
    <row r="18" spans="1:5" x14ac:dyDescent="0.25">
      <c r="A18" s="1" t="s">
        <v>84</v>
      </c>
      <c r="B18" s="114">
        <v>2014</v>
      </c>
      <c r="C18" s="115">
        <v>1207652</v>
      </c>
      <c r="D18" s="116">
        <f t="shared" si="2"/>
        <v>2.4086536504619893E-2</v>
      </c>
    </row>
    <row r="19" spans="1:5" x14ac:dyDescent="0.25">
      <c r="A19" s="1" t="s">
        <v>86</v>
      </c>
      <c r="B19" s="114">
        <v>2013</v>
      </c>
      <c r="C19" s="115">
        <v>1179248</v>
      </c>
      <c r="D19" s="116">
        <f t="shared" si="2"/>
        <v>3.3603907060072213E-2</v>
      </c>
    </row>
    <row r="20" spans="1:5" x14ac:dyDescent="0.25">
      <c r="A20" s="1" t="s">
        <v>88</v>
      </c>
      <c r="B20" s="114">
        <v>2012</v>
      </c>
      <c r="C20" s="115">
        <v>1140909</v>
      </c>
      <c r="D20" s="116">
        <f>C20/C21-1</f>
        <v>2.3783124612326567E-3</v>
      </c>
    </row>
    <row r="21" spans="1:5" x14ac:dyDescent="0.25">
      <c r="A21" s="1" t="s">
        <v>90</v>
      </c>
      <c r="B21" s="114">
        <v>2011</v>
      </c>
      <c r="C21" s="115">
        <v>1138202</v>
      </c>
      <c r="D21" s="116">
        <f t="shared" si="2"/>
        <v>0.10739105857720643</v>
      </c>
    </row>
    <row r="22" spans="1:5" x14ac:dyDescent="0.25">
      <c r="A22" s="1" t="s">
        <v>92</v>
      </c>
      <c r="B22" s="114">
        <v>2010</v>
      </c>
      <c r="C22" s="115">
        <v>1027823</v>
      </c>
      <c r="D22" s="116"/>
    </row>
    <row r="23" spans="1:5" ht="6" customHeight="1" x14ac:dyDescent="0.25"/>
    <row r="24" spans="1:5" x14ac:dyDescent="0.25">
      <c r="B24" s="105" t="s">
        <v>55</v>
      </c>
      <c r="C24" s="105"/>
      <c r="D24" s="105"/>
    </row>
    <row r="27" spans="1:5" ht="48.75" customHeight="1" thickBot="1" x14ac:dyDescent="0.3">
      <c r="B27" s="270" t="s">
        <v>256</v>
      </c>
      <c r="C27" s="270"/>
      <c r="D27" s="270"/>
      <c r="E27" s="1" t="s">
        <v>94</v>
      </c>
    </row>
    <row r="28" spans="1:5" ht="10.5" customHeight="1" thickBot="1" x14ac:dyDescent="0.3">
      <c r="B28" s="106"/>
      <c r="C28" s="107"/>
      <c r="D28" s="106"/>
      <c r="E28" s="1" t="s">
        <v>95</v>
      </c>
    </row>
    <row r="29" spans="1:5" ht="22.5" thickTop="1" thickBot="1" x14ac:dyDescent="0.3">
      <c r="B29" s="121" t="s">
        <v>96</v>
      </c>
      <c r="C29" s="292" t="s">
        <v>137</v>
      </c>
      <c r="D29" s="293"/>
    </row>
    <row r="30" spans="1:5" ht="16.5" thickTop="1" thickBot="1" x14ac:dyDescent="0.3">
      <c r="B30" s="85"/>
      <c r="C30" s="111" t="s">
        <v>138</v>
      </c>
      <c r="D30" s="112" t="s">
        <v>139</v>
      </c>
    </row>
    <row r="31" spans="1:5" x14ac:dyDescent="0.25">
      <c r="B31" s="114">
        <v>2024</v>
      </c>
      <c r="C31" s="115">
        <v>861467</v>
      </c>
      <c r="D31" s="116">
        <f t="shared" ref="D31:D33" si="3">C31/C32-1</f>
        <v>6.2866357479768986E-2</v>
      </c>
    </row>
    <row r="32" spans="1:5" x14ac:dyDescent="0.25">
      <c r="B32" s="114">
        <v>2023</v>
      </c>
      <c r="C32" s="115">
        <v>810513</v>
      </c>
      <c r="D32" s="116">
        <f t="shared" si="3"/>
        <v>7.7012106724141827E-2</v>
      </c>
    </row>
    <row r="33" spans="2:4" x14ac:dyDescent="0.25">
      <c r="B33" s="114">
        <v>2022</v>
      </c>
      <c r="C33" s="115">
        <v>752557</v>
      </c>
      <c r="D33" s="116">
        <f t="shared" si="3"/>
        <v>1.9311000237586127</v>
      </c>
    </row>
    <row r="34" spans="2:4" x14ac:dyDescent="0.25">
      <c r="B34" s="114">
        <v>2021</v>
      </c>
      <c r="C34" s="115">
        <v>256749</v>
      </c>
      <c r="D34" s="116">
        <f>C34/C35-1</f>
        <v>0.24466862841103554</v>
      </c>
    </row>
    <row r="35" spans="2:4" x14ac:dyDescent="0.25">
      <c r="B35" s="114">
        <v>2020</v>
      </c>
      <c r="C35" s="115">
        <v>206279</v>
      </c>
      <c r="D35" s="116">
        <f t="shared" ref="D35:D37" si="4">C35/C36-1</f>
        <v>-0.71742409194583523</v>
      </c>
    </row>
    <row r="36" spans="2:4" x14ac:dyDescent="0.25">
      <c r="B36" s="114">
        <v>2019</v>
      </c>
      <c r="C36" s="115">
        <v>729995</v>
      </c>
      <c r="D36" s="116">
        <f t="shared" si="4"/>
        <v>3.0188977466931499E-2</v>
      </c>
    </row>
    <row r="37" spans="2:4" x14ac:dyDescent="0.25">
      <c r="B37" s="114">
        <v>2018</v>
      </c>
      <c r="C37" s="115">
        <v>708603</v>
      </c>
      <c r="D37" s="116">
        <f t="shared" si="4"/>
        <v>-1.8596180214118574E-2</v>
      </c>
    </row>
    <row r="38" spans="2:4" x14ac:dyDescent="0.25">
      <c r="B38" s="114">
        <v>2017</v>
      </c>
      <c r="C38" s="115">
        <v>722030</v>
      </c>
      <c r="D38" s="116">
        <f>C38/C39-1</f>
        <v>-2.2733363471236778E-2</v>
      </c>
    </row>
    <row r="39" spans="2:4" x14ac:dyDescent="0.25">
      <c r="B39" s="114">
        <v>2016</v>
      </c>
      <c r="C39" s="115">
        <v>738826</v>
      </c>
      <c r="D39" s="116">
        <f>C39/C40-1</f>
        <v>9.4570009718633719E-2</v>
      </c>
    </row>
    <row r="40" spans="2:4" x14ac:dyDescent="0.25">
      <c r="B40" s="114">
        <v>2015</v>
      </c>
      <c r="C40" s="115">
        <v>674992</v>
      </c>
      <c r="D40" s="116">
        <f t="shared" ref="D35:D44" si="5">C40/C41-1</f>
        <v>5.0406084024145592E-2</v>
      </c>
    </row>
    <row r="41" spans="2:4" x14ac:dyDescent="0.25">
      <c r="B41" s="114">
        <v>2014</v>
      </c>
      <c r="C41" s="115">
        <v>642601</v>
      </c>
      <c r="D41" s="116">
        <f t="shared" si="5"/>
        <v>3.0089928345863548E-2</v>
      </c>
    </row>
    <row r="42" spans="2:4" x14ac:dyDescent="0.25">
      <c r="B42" s="114">
        <v>2013</v>
      </c>
      <c r="C42" s="115">
        <v>623830</v>
      </c>
      <c r="D42" s="116">
        <f t="shared" si="5"/>
        <v>2.3516112466509309E-2</v>
      </c>
    </row>
    <row r="43" spans="2:4" x14ac:dyDescent="0.25">
      <c r="B43" s="114">
        <v>2012</v>
      </c>
      <c r="C43" s="115">
        <v>609497</v>
      </c>
      <c r="D43" s="116">
        <f>C43/C44-1</f>
        <v>-8.5223575648734062E-3</v>
      </c>
    </row>
    <row r="44" spans="2:4" x14ac:dyDescent="0.25">
      <c r="B44" s="114">
        <v>2011</v>
      </c>
      <c r="C44" s="115">
        <v>614736</v>
      </c>
      <c r="D44" s="116">
        <f t="shared" si="5"/>
        <v>9.2021444787488305E-2</v>
      </c>
    </row>
    <row r="45" spans="2:4" x14ac:dyDescent="0.25">
      <c r="B45" s="114">
        <v>2010</v>
      </c>
      <c r="C45" s="115">
        <v>562934</v>
      </c>
      <c r="D45" s="116"/>
    </row>
    <row r="46" spans="2:4" ht="6" customHeight="1" x14ac:dyDescent="0.25"/>
    <row r="47" spans="2:4" x14ac:dyDescent="0.25">
      <c r="B47" s="105" t="s">
        <v>55</v>
      </c>
      <c r="C47" s="105"/>
      <c r="D47" s="105"/>
    </row>
    <row r="50" spans="1:5" ht="48.75" customHeight="1" thickBot="1" x14ac:dyDescent="0.3">
      <c r="B50" s="270" t="s">
        <v>257</v>
      </c>
      <c r="C50" s="270"/>
      <c r="D50" s="270"/>
      <c r="E50" s="1" t="s">
        <v>98</v>
      </c>
    </row>
    <row r="51" spans="1:5" ht="10.5" customHeight="1" thickBot="1" x14ac:dyDescent="0.3">
      <c r="B51" s="106"/>
      <c r="C51" s="107"/>
      <c r="D51" s="106"/>
      <c r="E51" s="1" t="s">
        <v>99</v>
      </c>
    </row>
    <row r="52" spans="1:5" ht="22.5" thickTop="1" thickBot="1" x14ac:dyDescent="0.3">
      <c r="B52" s="109"/>
      <c r="C52" s="292" t="s">
        <v>140</v>
      </c>
      <c r="D52" s="293"/>
    </row>
    <row r="53" spans="1:5" ht="16.5" thickTop="1" thickBot="1" x14ac:dyDescent="0.3">
      <c r="B53" s="85"/>
      <c r="C53" s="111" t="s">
        <v>138</v>
      </c>
      <c r="D53" s="112" t="s">
        <v>139</v>
      </c>
    </row>
    <row r="54" spans="1:5" x14ac:dyDescent="0.25">
      <c r="A54" s="1">
        <v>1</v>
      </c>
      <c r="B54" s="114">
        <v>2024</v>
      </c>
      <c r="C54" s="115">
        <v>651257</v>
      </c>
      <c r="D54" s="116">
        <f t="shared" ref="D54:D56" si="6">C54/C55-1</f>
        <v>6.8990817857412567E-2</v>
      </c>
    </row>
    <row r="55" spans="1:5" x14ac:dyDescent="0.25">
      <c r="A55" s="1"/>
      <c r="B55" s="114">
        <v>2023</v>
      </c>
      <c r="C55" s="115">
        <v>609226</v>
      </c>
      <c r="D55" s="116">
        <f t="shared" si="6"/>
        <v>6.254109497058602E-2</v>
      </c>
    </row>
    <row r="56" spans="1:5" x14ac:dyDescent="0.25">
      <c r="A56" s="1"/>
      <c r="B56" s="114">
        <v>2022</v>
      </c>
      <c r="C56" s="115">
        <v>573367</v>
      </c>
      <c r="D56" s="116">
        <f t="shared" si="6"/>
        <v>1.7822949674150923</v>
      </c>
    </row>
    <row r="57" spans="1:5" x14ac:dyDescent="0.25">
      <c r="A57" s="1"/>
      <c r="B57" s="114">
        <v>2021</v>
      </c>
      <c r="C57" s="115">
        <v>206077</v>
      </c>
      <c r="D57" s="116">
        <f>C57/C58-1</f>
        <v>0.35582325618116495</v>
      </c>
    </row>
    <row r="58" spans="1:5" x14ac:dyDescent="0.25">
      <c r="A58" s="1">
        <v>2</v>
      </c>
      <c r="B58" s="114">
        <v>2020</v>
      </c>
      <c r="C58" s="115">
        <v>151994</v>
      </c>
      <c r="D58" s="116">
        <f t="shared" ref="D58:D60" si="7">C58/C59-1</f>
        <v>-0.72479562552621335</v>
      </c>
    </row>
    <row r="59" spans="1:5" x14ac:dyDescent="0.25">
      <c r="A59" s="1">
        <v>3</v>
      </c>
      <c r="B59" s="114">
        <v>2019</v>
      </c>
      <c r="C59" s="115">
        <v>552295</v>
      </c>
      <c r="D59" s="116">
        <f t="shared" si="7"/>
        <v>8.2498373199739738E-2</v>
      </c>
    </row>
    <row r="60" spans="1:5" x14ac:dyDescent="0.25">
      <c r="A60" s="1">
        <v>4</v>
      </c>
      <c r="B60" s="114">
        <v>2018</v>
      </c>
      <c r="C60" s="115">
        <v>510204</v>
      </c>
      <c r="D60" s="116">
        <f t="shared" si="7"/>
        <v>2.50132139720316E-3</v>
      </c>
    </row>
    <row r="61" spans="1:5" x14ac:dyDescent="0.25">
      <c r="A61" s="1">
        <v>5</v>
      </c>
      <c r="B61" s="114">
        <v>2017</v>
      </c>
      <c r="C61" s="115">
        <v>508931</v>
      </c>
      <c r="D61" s="116">
        <f>C61/C62-1</f>
        <v>-3.8475635561198263E-2</v>
      </c>
    </row>
    <row r="62" spans="1:5" x14ac:dyDescent="0.25">
      <c r="A62" s="1">
        <v>6</v>
      </c>
      <c r="B62" s="114">
        <v>2016</v>
      </c>
      <c r="C62" s="115">
        <v>529296</v>
      </c>
      <c r="D62" s="116">
        <f>C62/C63-1</f>
        <v>7.8771499672880996E-2</v>
      </c>
    </row>
    <row r="63" spans="1:5" x14ac:dyDescent="0.25">
      <c r="A63" s="1">
        <v>7</v>
      </c>
      <c r="B63" s="114">
        <v>2015</v>
      </c>
      <c r="C63" s="115">
        <v>490647</v>
      </c>
      <c r="D63" s="116">
        <f t="shared" ref="D58:D67" si="8">C63/C64-1</f>
        <v>6.0333370071899539E-2</v>
      </c>
    </row>
    <row r="64" spans="1:5" x14ac:dyDescent="0.25">
      <c r="A64" s="1">
        <v>8</v>
      </c>
      <c r="B64" s="114">
        <v>2014</v>
      </c>
      <c r="C64" s="115">
        <v>462729</v>
      </c>
      <c r="D64" s="116">
        <f t="shared" si="8"/>
        <v>4.8836877214217145E-2</v>
      </c>
    </row>
    <row r="65" spans="1:5" x14ac:dyDescent="0.25">
      <c r="A65" s="1">
        <v>9</v>
      </c>
      <c r="B65" s="114">
        <v>2013</v>
      </c>
      <c r="C65" s="115">
        <v>441183</v>
      </c>
      <c r="D65" s="116">
        <f t="shared" si="8"/>
        <v>4.3183107916390906E-2</v>
      </c>
    </row>
    <row r="66" spans="1:5" x14ac:dyDescent="0.25">
      <c r="A66" s="1">
        <v>10</v>
      </c>
      <c r="B66" s="114">
        <v>2012</v>
      </c>
      <c r="C66" s="115">
        <v>422920</v>
      </c>
      <c r="D66" s="116">
        <f>C66/C67-1</f>
        <v>2.8149394298161434E-2</v>
      </c>
    </row>
    <row r="67" spans="1:5" x14ac:dyDescent="0.25">
      <c r="A67" s="1">
        <v>11</v>
      </c>
      <c r="B67" s="114">
        <v>2011</v>
      </c>
      <c r="C67" s="115">
        <v>411341</v>
      </c>
      <c r="D67" s="116">
        <f t="shared" si="8"/>
        <v>6.3058709208897445E-2</v>
      </c>
    </row>
    <row r="68" spans="1:5" x14ac:dyDescent="0.25">
      <c r="A68" s="1">
        <v>12</v>
      </c>
      <c r="B68" s="114">
        <v>2010</v>
      </c>
      <c r="C68" s="115">
        <v>386941</v>
      </c>
      <c r="D68" s="116"/>
    </row>
    <row r="69" spans="1:5" ht="6" customHeight="1" x14ac:dyDescent="0.25"/>
    <row r="70" spans="1:5" x14ac:dyDescent="0.25">
      <c r="B70" s="105" t="s">
        <v>55</v>
      </c>
      <c r="C70" s="105"/>
      <c r="D70" s="105"/>
    </row>
    <row r="73" spans="1:5" ht="48.75" customHeight="1" thickBot="1" x14ac:dyDescent="0.3">
      <c r="B73" s="270" t="s">
        <v>141</v>
      </c>
      <c r="C73" s="270"/>
      <c r="D73" s="270"/>
      <c r="E73" s="1" t="s">
        <v>101</v>
      </c>
    </row>
    <row r="74" spans="1:5" ht="10.5" customHeight="1" thickBot="1" x14ac:dyDescent="0.3">
      <c r="B74" s="106"/>
      <c r="C74" s="107"/>
      <c r="D74" s="106"/>
      <c r="E74" s="1" t="s">
        <v>102</v>
      </c>
    </row>
    <row r="75" spans="1:5" ht="22.5" thickTop="1" thickBot="1" x14ac:dyDescent="0.3">
      <c r="B75" s="109"/>
      <c r="C75" s="292" t="s">
        <v>142</v>
      </c>
      <c r="D75" s="293"/>
    </row>
    <row r="76" spans="1:5" ht="16.5" thickTop="1" thickBot="1" x14ac:dyDescent="0.3">
      <c r="B76" s="85"/>
      <c r="C76" s="111" t="s">
        <v>138</v>
      </c>
      <c r="D76" s="112" t="s">
        <v>139</v>
      </c>
    </row>
    <row r="77" spans="1:5" x14ac:dyDescent="0.25">
      <c r="A77" s="1">
        <v>1</v>
      </c>
      <c r="B77" s="114">
        <v>2024</v>
      </c>
      <c r="C77" s="115">
        <v>210210</v>
      </c>
      <c r="D77" s="116">
        <f t="shared" ref="D77:D79" si="9">C77/C78-1</f>
        <v>4.432973813510066E-2</v>
      </c>
    </row>
    <row r="78" spans="1:5" x14ac:dyDescent="0.25">
      <c r="A78" s="1"/>
      <c r="B78" s="114">
        <v>2023</v>
      </c>
      <c r="C78" s="115">
        <v>201287</v>
      </c>
      <c r="D78" s="116">
        <f t="shared" si="9"/>
        <v>0.12331603326078455</v>
      </c>
    </row>
    <row r="79" spans="1:5" x14ac:dyDescent="0.25">
      <c r="A79" s="1"/>
      <c r="B79" s="114">
        <v>2022</v>
      </c>
      <c r="C79" s="115">
        <v>179190</v>
      </c>
      <c r="D79" s="116">
        <f t="shared" si="9"/>
        <v>2.536272497631828</v>
      </c>
    </row>
    <row r="80" spans="1:5" x14ac:dyDescent="0.25">
      <c r="A80" s="1"/>
      <c r="B80" s="114">
        <v>2021</v>
      </c>
      <c r="C80" s="115">
        <v>50672</v>
      </c>
      <c r="D80" s="116">
        <f>C80/C81-1</f>
        <v>-6.6556138896564421E-2</v>
      </c>
    </row>
    <row r="81" spans="1:5" x14ac:dyDescent="0.25">
      <c r="A81" s="1">
        <v>2</v>
      </c>
      <c r="B81" s="114">
        <v>2020</v>
      </c>
      <c r="C81" s="115">
        <v>54285</v>
      </c>
      <c r="D81" s="116">
        <f t="shared" ref="D81:D83" si="10">C81/C82-1</f>
        <v>-0.69451322453573439</v>
      </c>
    </row>
    <row r="82" spans="1:5" x14ac:dyDescent="0.25">
      <c r="A82" s="1">
        <v>3</v>
      </c>
      <c r="B82" s="114">
        <v>2019</v>
      </c>
      <c r="C82" s="115">
        <v>177700</v>
      </c>
      <c r="D82" s="116">
        <f t="shared" si="10"/>
        <v>-0.10433016295445041</v>
      </c>
    </row>
    <row r="83" spans="1:5" x14ac:dyDescent="0.25">
      <c r="A83" s="1">
        <v>4</v>
      </c>
      <c r="B83" s="114">
        <v>2018</v>
      </c>
      <c r="C83" s="115">
        <v>198399</v>
      </c>
      <c r="D83" s="116">
        <f t="shared" si="10"/>
        <v>-6.8982022440274293E-2</v>
      </c>
    </row>
    <row r="84" spans="1:5" x14ac:dyDescent="0.25">
      <c r="A84" s="1">
        <v>5</v>
      </c>
      <c r="B84" s="114">
        <v>2017</v>
      </c>
      <c r="C84" s="115">
        <v>213099</v>
      </c>
      <c r="D84" s="116">
        <f>C84/C85-1</f>
        <v>1.703336037798886E-2</v>
      </c>
    </row>
    <row r="85" spans="1:5" x14ac:dyDescent="0.25">
      <c r="A85" s="1">
        <v>6</v>
      </c>
      <c r="B85" s="114">
        <v>2016</v>
      </c>
      <c r="C85" s="115">
        <v>209530</v>
      </c>
      <c r="D85" s="116">
        <f>C85/C86-1</f>
        <v>0.13661883967560828</v>
      </c>
    </row>
    <row r="86" spans="1:5" x14ac:dyDescent="0.25">
      <c r="A86" s="1">
        <v>7</v>
      </c>
      <c r="B86" s="114">
        <v>2015</v>
      </c>
      <c r="C86" s="115">
        <v>184345</v>
      </c>
      <c r="D86" s="116">
        <f t="shared" ref="D86:D88" si="11">C86/C87-1</f>
        <v>2.4867683686176756E-2</v>
      </c>
    </row>
    <row r="87" spans="1:5" x14ac:dyDescent="0.25">
      <c r="A87" s="1">
        <v>8</v>
      </c>
      <c r="B87" s="114">
        <v>2014</v>
      </c>
      <c r="C87" s="115">
        <v>179872</v>
      </c>
      <c r="D87" s="116">
        <f t="shared" si="11"/>
        <v>-1.5193241608129293E-2</v>
      </c>
    </row>
    <row r="88" spans="1:5" x14ac:dyDescent="0.25">
      <c r="A88" s="1">
        <v>9</v>
      </c>
      <c r="B88" s="114">
        <v>2013</v>
      </c>
      <c r="C88" s="115">
        <v>182647</v>
      </c>
      <c r="D88" s="116">
        <f t="shared" si="11"/>
        <v>-2.1063689522288431E-2</v>
      </c>
    </row>
    <row r="89" spans="1:5" x14ac:dyDescent="0.25">
      <c r="A89" s="1">
        <v>10</v>
      </c>
      <c r="B89" s="114">
        <v>2012</v>
      </c>
      <c r="C89" s="115">
        <v>186577</v>
      </c>
      <c r="D89" s="116">
        <f>C89/C90-1</f>
        <v>-8.2686398387374349E-2</v>
      </c>
    </row>
    <row r="90" spans="1:5" x14ac:dyDescent="0.25">
      <c r="A90" s="1">
        <v>11</v>
      </c>
      <c r="B90" s="114">
        <v>2011</v>
      </c>
      <c r="C90" s="115">
        <v>203395</v>
      </c>
      <c r="D90" s="116">
        <f t="shared" ref="D90" si="12">C90/C91-1</f>
        <v>0.1556993744069366</v>
      </c>
    </row>
    <row r="91" spans="1:5" x14ac:dyDescent="0.25">
      <c r="A91" s="1">
        <v>12</v>
      </c>
      <c r="B91" s="114">
        <v>2010</v>
      </c>
      <c r="C91" s="115">
        <v>175993</v>
      </c>
      <c r="D91" s="116"/>
    </row>
    <row r="92" spans="1:5" ht="6" customHeight="1" x14ac:dyDescent="0.25"/>
    <row r="93" spans="1:5" x14ac:dyDescent="0.25">
      <c r="B93" s="105" t="s">
        <v>55</v>
      </c>
      <c r="C93" s="105"/>
      <c r="D93" s="105"/>
    </row>
    <row r="96" spans="1:5" ht="48.75" customHeight="1" thickBot="1" x14ac:dyDescent="0.3">
      <c r="B96" s="270" t="s">
        <v>258</v>
      </c>
      <c r="C96" s="270"/>
      <c r="D96" s="270"/>
      <c r="E96" s="1" t="s">
        <v>114</v>
      </c>
    </row>
    <row r="97" spans="2:5" ht="10.5" customHeight="1" thickBot="1" x14ac:dyDescent="0.3">
      <c r="B97" s="106"/>
      <c r="C97" s="107"/>
      <c r="D97" s="106"/>
      <c r="E97" s="1" t="s">
        <v>115</v>
      </c>
    </row>
    <row r="98" spans="2:5" ht="22.5" thickTop="1" thickBot="1" x14ac:dyDescent="0.3">
      <c r="B98" s="121" t="s">
        <v>96</v>
      </c>
      <c r="C98" s="292" t="s">
        <v>32</v>
      </c>
      <c r="D98" s="293"/>
    </row>
    <row r="99" spans="2:5" ht="16.5" thickTop="1" thickBot="1" x14ac:dyDescent="0.3">
      <c r="B99" s="85"/>
      <c r="C99" s="111" t="s">
        <v>138</v>
      </c>
      <c r="D99" s="112" t="s">
        <v>139</v>
      </c>
    </row>
    <row r="100" spans="2:5" x14ac:dyDescent="0.25">
      <c r="B100" s="114">
        <v>2024</v>
      </c>
      <c r="C100" s="115">
        <v>526356</v>
      </c>
      <c r="D100" s="116">
        <f t="shared" ref="D100:D102" si="13">C100/C101-1</f>
        <v>3.3154387445653688E-2</v>
      </c>
    </row>
    <row r="101" spans="2:5" x14ac:dyDescent="0.25">
      <c r="B101" s="114">
        <v>2023</v>
      </c>
      <c r="C101" s="115">
        <v>509465</v>
      </c>
      <c r="D101" s="116">
        <f t="shared" si="13"/>
        <v>3.7653418279434137E-2</v>
      </c>
    </row>
    <row r="102" spans="2:5" x14ac:dyDescent="0.25">
      <c r="B102" s="114">
        <v>2022</v>
      </c>
      <c r="C102" s="115">
        <v>490978</v>
      </c>
      <c r="D102" s="116">
        <f t="shared" si="13"/>
        <v>1.0847525996883345</v>
      </c>
    </row>
    <row r="103" spans="2:5" x14ac:dyDescent="0.25">
      <c r="B103" s="114">
        <v>2021</v>
      </c>
      <c r="C103" s="115">
        <v>235509</v>
      </c>
      <c r="D103" s="116">
        <f>C103/C104-1</f>
        <v>0.39300036672068894</v>
      </c>
    </row>
    <row r="104" spans="2:5" x14ac:dyDescent="0.25">
      <c r="B104" s="114">
        <v>2020</v>
      </c>
      <c r="C104" s="115">
        <v>169066</v>
      </c>
      <c r="D104" s="116">
        <f t="shared" ref="D104:D106" si="14">C104/C105-1</f>
        <v>-0.70308877867850572</v>
      </c>
    </row>
    <row r="105" spans="2:5" x14ac:dyDescent="0.25">
      <c r="B105" s="114">
        <v>2019</v>
      </c>
      <c r="C105" s="115">
        <v>569416</v>
      </c>
      <c r="D105" s="116">
        <f t="shared" si="14"/>
        <v>-7.2435626984295065E-2</v>
      </c>
    </row>
    <row r="106" spans="2:5" x14ac:dyDescent="0.25">
      <c r="B106" s="114">
        <v>2018</v>
      </c>
      <c r="C106" s="115">
        <v>613883</v>
      </c>
      <c r="D106" s="116">
        <f t="shared" si="14"/>
        <v>-3.8950283595010959E-2</v>
      </c>
    </row>
    <row r="107" spans="2:5" x14ac:dyDescent="0.25">
      <c r="B107" s="114">
        <v>2017</v>
      </c>
      <c r="C107" s="115">
        <v>638763</v>
      </c>
      <c r="D107" s="116">
        <f t="shared" ref="D102:D113" si="15">C107/C108-1</f>
        <v>4.9932197539387158E-2</v>
      </c>
    </row>
    <row r="108" spans="2:5" x14ac:dyDescent="0.25">
      <c r="B108" s="114">
        <v>2016</v>
      </c>
      <c r="C108" s="115">
        <v>608385</v>
      </c>
      <c r="D108" s="116">
        <f t="shared" si="15"/>
        <v>7.3254419080549082E-2</v>
      </c>
    </row>
    <row r="109" spans="2:5" x14ac:dyDescent="0.25">
      <c r="B109" s="114">
        <v>2015</v>
      </c>
      <c r="C109" s="115">
        <v>566860</v>
      </c>
      <c r="D109" s="116">
        <f t="shared" si="15"/>
        <v>3.2014809282701062E-3</v>
      </c>
    </row>
    <row r="110" spans="2:5" x14ac:dyDescent="0.25">
      <c r="B110" s="114">
        <v>2014</v>
      </c>
      <c r="C110" s="115">
        <v>565051</v>
      </c>
      <c r="D110" s="116">
        <f t="shared" si="15"/>
        <v>1.7343694298708412E-2</v>
      </c>
    </row>
    <row r="111" spans="2:5" x14ac:dyDescent="0.25">
      <c r="B111" s="114">
        <v>2013</v>
      </c>
      <c r="C111" s="115">
        <v>555418</v>
      </c>
      <c r="D111" s="116">
        <f t="shared" si="15"/>
        <v>4.5173989296440453E-2</v>
      </c>
    </row>
    <row r="112" spans="2:5" x14ac:dyDescent="0.25">
      <c r="B112" s="114">
        <v>2012</v>
      </c>
      <c r="C112" s="115">
        <v>531412</v>
      </c>
      <c r="D112" s="116">
        <f t="shared" si="15"/>
        <v>1.5179591415679372E-2</v>
      </c>
    </row>
    <row r="113" spans="2:4" x14ac:dyDescent="0.25">
      <c r="B113" s="114">
        <v>2011</v>
      </c>
      <c r="C113" s="115">
        <v>523466</v>
      </c>
      <c r="D113" s="116">
        <f t="shared" si="15"/>
        <v>0.12600212093639551</v>
      </c>
    </row>
    <row r="114" spans="2:4" x14ac:dyDescent="0.25">
      <c r="B114" s="114">
        <v>2010</v>
      </c>
      <c r="C114" s="115">
        <v>464889</v>
      </c>
      <c r="D114" s="116"/>
    </row>
    <row r="115" spans="2:4" ht="6" customHeight="1" x14ac:dyDescent="0.25"/>
    <row r="116" spans="2:4" x14ac:dyDescent="0.25">
      <c r="B116" s="105" t="s">
        <v>55</v>
      </c>
      <c r="C116" s="105"/>
      <c r="D116" s="105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7A4F6-0689-49B6-958C-D73724EC08EB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6"/>
      <c r="C2" s="126"/>
      <c r="D2" s="126"/>
      <c r="E2" s="126"/>
      <c r="F2" s="126"/>
    </row>
    <row r="3" spans="1:24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  <c r="X3" s="62"/>
    </row>
    <row r="4" spans="1:24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4"/>
      <c r="M4" s="83"/>
      <c r="N4" s="83"/>
      <c r="O4" s="83"/>
      <c r="P4" s="83"/>
      <c r="Q4" s="83"/>
      <c r="R4" s="83"/>
      <c r="S4" s="83"/>
      <c r="T4" s="84"/>
      <c r="U4" s="84"/>
      <c r="V4" s="84"/>
      <c r="W4" s="84"/>
      <c r="X4" s="84"/>
    </row>
    <row r="5" spans="1:24" ht="60.75" thickBot="1" x14ac:dyDescent="0.3">
      <c r="B5" s="85"/>
      <c r="C5" s="127" t="s">
        <v>229</v>
      </c>
      <c r="D5" s="127" t="s">
        <v>259</v>
      </c>
      <c r="E5" s="127" t="s">
        <v>230</v>
      </c>
      <c r="F5" s="127" t="s">
        <v>231</v>
      </c>
      <c r="G5" s="127" t="s">
        <v>232</v>
      </c>
      <c r="H5" s="127" t="s">
        <v>233</v>
      </c>
      <c r="I5" s="128" t="str">
        <f>CONCATENATE("var. ",RIGHT(H5,2),"/",RIGHT(G5,2))</f>
        <v>var. 24/23</v>
      </c>
      <c r="J5" s="128" t="str">
        <f>CONCATENATE("dif. ",RIGHT(H5,2),"/",RIGHT(G5,2))</f>
        <v>dif. 24/23</v>
      </c>
      <c r="K5" s="128" t="str">
        <f>CONCATENATE("var. ",RIGHT(H5,2),"/",RIGHT(C5,2))</f>
        <v>var. 24/19</v>
      </c>
      <c r="L5" s="128" t="str">
        <f>CONCATENATE("dif. ",RIGHT(H5,2),"/",RIGHT(C5,2))</f>
        <v>dif. 24/19</v>
      </c>
      <c r="M5" s="14" t="str">
        <f>CONCATENATE("cuota ",H5)</f>
        <v>cuota acumulado a diciembre 2024</v>
      </c>
      <c r="N5" s="14" t="str">
        <f>CONCATENATE("cuota/ total municipio ",RIGHT(H5,2))</f>
        <v>cuota/ total municipio 24</v>
      </c>
      <c r="O5" s="13" t="s">
        <v>224</v>
      </c>
      <c r="P5" s="13" t="s">
        <v>234</v>
      </c>
      <c r="Q5" s="13" t="s">
        <v>225</v>
      </c>
      <c r="R5" s="13" t="s">
        <v>226</v>
      </c>
      <c r="S5" s="13" t="s">
        <v>227</v>
      </c>
      <c r="T5" s="13" t="s">
        <v>228</v>
      </c>
      <c r="U5" s="128" t="str">
        <f>CONCATENATE("var. ",RIGHT(T5,2),"/",RIGHT(S5,2))</f>
        <v>var. 24/23</v>
      </c>
      <c r="V5" s="128" t="str">
        <f>CONCATENATE("dif. ",RIGHT(T5,2),"/",RIGHT(S5,2))</f>
        <v>dif. 24/23</v>
      </c>
      <c r="W5" s="14" t="str">
        <f>CONCATENATE("cuota ",T5)</f>
        <v>cuota diciembre 2024</v>
      </c>
      <c r="X5" s="129" t="str">
        <f>CONCATENATE("cuota/ total municipio ",RIGHT(T5,2))</f>
        <v>cuota/ total municipio 24</v>
      </c>
    </row>
    <row r="6" spans="1:24" ht="15.75" x14ac:dyDescent="0.25">
      <c r="B6" s="130" t="s">
        <v>43</v>
      </c>
      <c r="C6" s="131">
        <v>4831573</v>
      </c>
      <c r="D6" s="131">
        <v>1565030</v>
      </c>
      <c r="E6" s="131">
        <v>2335438</v>
      </c>
      <c r="F6" s="131">
        <v>4757683</v>
      </c>
      <c r="G6" s="131">
        <v>5188807</v>
      </c>
      <c r="H6" s="131">
        <v>5480280</v>
      </c>
      <c r="I6" s="132">
        <f>IFERROR(H6/G6-1,"-")</f>
        <v>5.6173413272068151E-2</v>
      </c>
      <c r="J6" s="131">
        <f>IFERROR(H6-G6,"-")</f>
        <v>291473</v>
      </c>
      <c r="K6" s="132">
        <f>IFERROR(H6/C6-1,"-")</f>
        <v>0.13426414130553344</v>
      </c>
      <c r="L6" s="131">
        <f>IFERROR(H6-C6,"-")</f>
        <v>648707</v>
      </c>
      <c r="M6" s="132">
        <f>IFERROR(H6/$H$6,"-")</f>
        <v>1</v>
      </c>
      <c r="N6" s="133">
        <f>H6/H6</f>
        <v>1</v>
      </c>
      <c r="O6" s="131">
        <v>397253</v>
      </c>
      <c r="P6" s="131">
        <v>86477</v>
      </c>
      <c r="Q6" s="131">
        <v>313914</v>
      </c>
      <c r="R6" s="131">
        <v>423458</v>
      </c>
      <c r="S6" s="131">
        <v>434399</v>
      </c>
      <c r="T6" s="131">
        <v>444661</v>
      </c>
      <c r="U6" s="132">
        <f>IFERROR(T6/S6-1,"-")</f>
        <v>2.3623442963726982E-2</v>
      </c>
      <c r="V6" s="131">
        <f t="shared" ref="V6:V57" si="0">T6-S6</f>
        <v>10262</v>
      </c>
      <c r="W6" s="132">
        <f>IFERROR(R6/$R$6,"-")</f>
        <v>1</v>
      </c>
      <c r="X6" s="133">
        <f>IFERROR(T6/T6,"-")</f>
        <v>1</v>
      </c>
    </row>
    <row r="7" spans="1:24" ht="15.75" x14ac:dyDescent="0.25">
      <c r="B7" s="134" t="s">
        <v>60</v>
      </c>
      <c r="C7" s="135">
        <v>3568188</v>
      </c>
      <c r="D7" s="135">
        <v>1195819</v>
      </c>
      <c r="E7" s="135">
        <v>1858031</v>
      </c>
      <c r="F7" s="135">
        <v>3776873</v>
      </c>
      <c r="G7" s="135">
        <v>4088558</v>
      </c>
      <c r="H7" s="135">
        <v>4279640</v>
      </c>
      <c r="I7" s="136">
        <f t="shared" ref="I7:I57" si="1">IFERROR(H7/G7-1,"-")</f>
        <v>4.6735792912806939E-2</v>
      </c>
      <c r="J7" s="135">
        <f t="shared" ref="J7:J57" si="2">IFERROR(H7-G7,"-")</f>
        <v>191082</v>
      </c>
      <c r="K7" s="136">
        <f t="shared" ref="K7:K57" si="3">IFERROR(H7/C7-1,"-")</f>
        <v>0.1993874762204233</v>
      </c>
      <c r="L7" s="135">
        <f t="shared" ref="L7:L57" si="4">IFERROR(H7-C7,"-")</f>
        <v>711452</v>
      </c>
      <c r="M7" s="136">
        <f t="shared" ref="M7:M57" si="5">IFERROR(H7/$H$6,"-")</f>
        <v>0.78091630354653407</v>
      </c>
      <c r="N7" s="136">
        <f>H7/H6</f>
        <v>0.78091630354653407</v>
      </c>
      <c r="O7" s="135">
        <v>298050</v>
      </c>
      <c r="P7" s="135">
        <v>67414</v>
      </c>
      <c r="Q7" s="135">
        <v>247406</v>
      </c>
      <c r="R7" s="135">
        <v>336260</v>
      </c>
      <c r="S7" s="135">
        <v>337584</v>
      </c>
      <c r="T7" s="135">
        <v>345861</v>
      </c>
      <c r="U7" s="136">
        <f t="shared" ref="U7:U57" si="6">IFERROR(T7/S7-1,"-")</f>
        <v>2.4518342101521373E-2</v>
      </c>
      <c r="V7" s="135">
        <f t="shared" si="0"/>
        <v>8277</v>
      </c>
      <c r="W7" s="136">
        <f t="shared" ref="W7:W57" si="7">IFERROR(R7/$R$6,"-")</f>
        <v>0.79408111312101792</v>
      </c>
      <c r="X7" s="136">
        <f>IFERROR(T7/T6,"-")</f>
        <v>0.77780826292389038</v>
      </c>
    </row>
    <row r="8" spans="1:24" x14ac:dyDescent="0.25">
      <c r="B8" s="97" t="s">
        <v>140</v>
      </c>
      <c r="C8" s="52">
        <v>2826140</v>
      </c>
      <c r="D8" s="52">
        <v>952608</v>
      </c>
      <c r="E8" s="52">
        <v>1525176</v>
      </c>
      <c r="F8" s="52">
        <v>3104390</v>
      </c>
      <c r="G8" s="52">
        <v>3350154</v>
      </c>
      <c r="H8" s="52">
        <v>3520830</v>
      </c>
      <c r="I8" s="98">
        <f t="shared" si="1"/>
        <v>5.0945717719245165E-2</v>
      </c>
      <c r="J8" s="52">
        <f t="shared" si="2"/>
        <v>170676</v>
      </c>
      <c r="K8" s="98">
        <f t="shared" si="3"/>
        <v>0.24580877097383702</v>
      </c>
      <c r="L8" s="52">
        <f t="shared" si="4"/>
        <v>694690</v>
      </c>
      <c r="M8" s="98">
        <f t="shared" si="5"/>
        <v>0.64245440014013877</v>
      </c>
      <c r="N8" s="98">
        <f>H8/H6</f>
        <v>0.64245440014013877</v>
      </c>
      <c r="O8" s="52">
        <v>234990</v>
      </c>
      <c r="P8" s="52">
        <v>54924</v>
      </c>
      <c r="Q8" s="52">
        <v>202213</v>
      </c>
      <c r="R8" s="52">
        <v>274301</v>
      </c>
      <c r="S8" s="52">
        <v>274342</v>
      </c>
      <c r="T8" s="52">
        <v>280848</v>
      </c>
      <c r="U8" s="98">
        <f t="shared" si="6"/>
        <v>2.3714925166398171E-2</v>
      </c>
      <c r="V8" s="52">
        <f t="shared" si="0"/>
        <v>6506</v>
      </c>
      <c r="W8" s="98">
        <f t="shared" si="7"/>
        <v>0.64776435915722452</v>
      </c>
      <c r="X8" s="98">
        <f>IFERROR(T8/T6,"-")</f>
        <v>0.63160025277683451</v>
      </c>
    </row>
    <row r="9" spans="1:24" x14ac:dyDescent="0.25">
      <c r="B9" s="97" t="s">
        <v>142</v>
      </c>
      <c r="C9" s="52">
        <v>742048</v>
      </c>
      <c r="D9" s="52">
        <v>243211</v>
      </c>
      <c r="E9" s="52">
        <v>332855</v>
      </c>
      <c r="F9" s="52">
        <v>672483</v>
      </c>
      <c r="G9" s="52">
        <v>738404</v>
      </c>
      <c r="H9" s="52">
        <v>758810</v>
      </c>
      <c r="I9" s="98">
        <f t="shared" si="1"/>
        <v>2.763527824876344E-2</v>
      </c>
      <c r="J9" s="52">
        <f t="shared" si="2"/>
        <v>20406</v>
      </c>
      <c r="K9" s="98">
        <f t="shared" si="3"/>
        <v>2.2588835223597448E-2</v>
      </c>
      <c r="L9" s="52">
        <f t="shared" si="4"/>
        <v>16762</v>
      </c>
      <c r="M9" s="98">
        <f t="shared" si="5"/>
        <v>0.1384619034063953</v>
      </c>
      <c r="N9" s="98">
        <f>H9/H6</f>
        <v>0.1384619034063953</v>
      </c>
      <c r="O9" s="52">
        <v>63060</v>
      </c>
      <c r="P9" s="52">
        <v>12490</v>
      </c>
      <c r="Q9" s="52">
        <v>45193</v>
      </c>
      <c r="R9" s="52">
        <v>61959</v>
      </c>
      <c r="S9" s="52">
        <v>63242</v>
      </c>
      <c r="T9" s="52">
        <v>65013</v>
      </c>
      <c r="U9" s="98">
        <f t="shared" si="6"/>
        <v>2.8003541949970012E-2</v>
      </c>
      <c r="V9" s="52">
        <f t="shared" si="0"/>
        <v>1771</v>
      </c>
      <c r="W9" s="98">
        <f t="shared" si="7"/>
        <v>0.14631675396379334</v>
      </c>
      <c r="X9" s="98">
        <f>IFERROR(T9/T6,"-")</f>
        <v>0.14620801014705584</v>
      </c>
    </row>
    <row r="10" spans="1:24" ht="16.5" thickBot="1" x14ac:dyDescent="0.3">
      <c r="B10" s="137" t="s">
        <v>63</v>
      </c>
      <c r="C10" s="138">
        <v>1263385</v>
      </c>
      <c r="D10" s="138">
        <v>363484</v>
      </c>
      <c r="E10" s="138">
        <v>477407</v>
      </c>
      <c r="F10" s="138">
        <v>980810</v>
      </c>
      <c r="G10" s="138">
        <v>1100249</v>
      </c>
      <c r="H10" s="138">
        <v>1200640</v>
      </c>
      <c r="I10" s="139">
        <f t="shared" si="1"/>
        <v>9.1243891155547541E-2</v>
      </c>
      <c r="J10" s="138">
        <f t="shared" si="2"/>
        <v>100391</v>
      </c>
      <c r="K10" s="139">
        <f t="shared" si="3"/>
        <v>-4.9664195791464971E-2</v>
      </c>
      <c r="L10" s="138">
        <f t="shared" si="4"/>
        <v>-62745</v>
      </c>
      <c r="M10" s="139">
        <f t="shared" si="5"/>
        <v>0.21908369645346587</v>
      </c>
      <c r="N10" s="139">
        <f>H10/H6</f>
        <v>0.21908369645346587</v>
      </c>
      <c r="O10" s="138">
        <v>99203</v>
      </c>
      <c r="P10" s="138">
        <v>19063</v>
      </c>
      <c r="Q10" s="138">
        <v>66508</v>
      </c>
      <c r="R10" s="138">
        <v>87198</v>
      </c>
      <c r="S10" s="138">
        <v>96815</v>
      </c>
      <c r="T10" s="138">
        <v>98800</v>
      </c>
      <c r="U10" s="139">
        <f t="shared" si="6"/>
        <v>2.0503021226049745E-2</v>
      </c>
      <c r="V10" s="138">
        <f t="shared" si="0"/>
        <v>1985</v>
      </c>
      <c r="W10" s="139">
        <f t="shared" si="7"/>
        <v>0.2059188868789821</v>
      </c>
      <c r="X10" s="139">
        <f>IFERROR(T10/T6,"-")</f>
        <v>0.22219173707610967</v>
      </c>
    </row>
    <row r="11" spans="1:24" ht="15.75" x14ac:dyDescent="0.25">
      <c r="A11" s="140">
        <f>G11/$G$11</f>
        <v>1</v>
      </c>
      <c r="B11" s="130" t="s">
        <v>44</v>
      </c>
      <c r="C11" s="131">
        <v>1762715</v>
      </c>
      <c r="D11" s="131">
        <v>514095</v>
      </c>
      <c r="E11" s="131">
        <v>881045</v>
      </c>
      <c r="F11" s="131">
        <v>1757049</v>
      </c>
      <c r="G11" s="131">
        <v>1888332</v>
      </c>
      <c r="H11" s="131">
        <v>1938898</v>
      </c>
      <c r="I11" s="132">
        <f t="shared" si="1"/>
        <v>2.677813011694985E-2</v>
      </c>
      <c r="J11" s="131">
        <f t="shared" si="2"/>
        <v>50566</v>
      </c>
      <c r="K11" s="132">
        <f t="shared" si="3"/>
        <v>9.9949793358540706E-2</v>
      </c>
      <c r="L11" s="131">
        <f t="shared" si="4"/>
        <v>176183</v>
      </c>
      <c r="M11" s="132">
        <f t="shared" si="5"/>
        <v>0.35379542651105417</v>
      </c>
      <c r="N11" s="133">
        <f>H11/H11</f>
        <v>1</v>
      </c>
      <c r="O11" s="131">
        <v>141195</v>
      </c>
      <c r="P11" s="131">
        <v>27724</v>
      </c>
      <c r="Q11" s="131">
        <v>114122</v>
      </c>
      <c r="R11" s="131">
        <v>153975</v>
      </c>
      <c r="S11" s="131">
        <v>161770</v>
      </c>
      <c r="T11" s="131">
        <v>159454</v>
      </c>
      <c r="U11" s="132">
        <f t="shared" si="6"/>
        <v>-1.431662236508624E-2</v>
      </c>
      <c r="V11" s="131">
        <f t="shared" si="0"/>
        <v>-2316</v>
      </c>
      <c r="W11" s="132">
        <f t="shared" si="7"/>
        <v>0.36361339259147307</v>
      </c>
      <c r="X11" s="133">
        <f>IFERROR(T11/T11,"-")</f>
        <v>1</v>
      </c>
    </row>
    <row r="12" spans="1:24" ht="15.75" x14ac:dyDescent="0.25">
      <c r="A12" s="140">
        <f>G12/$G$11</f>
        <v>0.81717780559774444</v>
      </c>
      <c r="B12" s="134" t="s">
        <v>60</v>
      </c>
      <c r="C12" s="135">
        <v>1371352</v>
      </c>
      <c r="D12" s="135">
        <v>414401</v>
      </c>
      <c r="E12" s="135">
        <v>752768</v>
      </c>
      <c r="F12" s="135">
        <v>1490629</v>
      </c>
      <c r="G12" s="135">
        <v>1543103</v>
      </c>
      <c r="H12" s="135">
        <v>1573889</v>
      </c>
      <c r="I12" s="136">
        <f t="shared" si="1"/>
        <v>1.9950709706351377E-2</v>
      </c>
      <c r="J12" s="135">
        <f t="shared" si="2"/>
        <v>30786</v>
      </c>
      <c r="K12" s="136">
        <f t="shared" si="3"/>
        <v>0.14769147527403614</v>
      </c>
      <c r="L12" s="135">
        <f t="shared" si="4"/>
        <v>202537</v>
      </c>
      <c r="M12" s="136">
        <f t="shared" si="5"/>
        <v>0.28719134788733425</v>
      </c>
      <c r="N12" s="136">
        <f>H12/H11</f>
        <v>0.81174409380998902</v>
      </c>
      <c r="O12" s="135">
        <v>112755</v>
      </c>
      <c r="P12" s="135">
        <v>22293</v>
      </c>
      <c r="Q12" s="135">
        <v>98566</v>
      </c>
      <c r="R12" s="135">
        <v>126581</v>
      </c>
      <c r="S12" s="135">
        <v>129836</v>
      </c>
      <c r="T12" s="135">
        <v>127791</v>
      </c>
      <c r="U12" s="136">
        <f t="shared" si="6"/>
        <v>-1.5750639267999578E-2</v>
      </c>
      <c r="V12" s="135">
        <f t="shared" si="0"/>
        <v>-2045</v>
      </c>
      <c r="W12" s="136">
        <f t="shared" si="7"/>
        <v>0.29892220716104079</v>
      </c>
      <c r="X12" s="136">
        <f>IFERROR(T12/T11,"-")</f>
        <v>0.80142862518343849</v>
      </c>
    </row>
    <row r="13" spans="1:24" x14ac:dyDescent="0.25">
      <c r="A13" s="140">
        <f>G13/$G$11</f>
        <v>0.72947288930124576</v>
      </c>
      <c r="B13" s="97" t="s">
        <v>140</v>
      </c>
      <c r="C13" s="52">
        <v>1157120</v>
      </c>
      <c r="D13" s="52">
        <v>373186</v>
      </c>
      <c r="E13" s="52">
        <v>687822</v>
      </c>
      <c r="F13" s="52">
        <v>1325364</v>
      </c>
      <c r="G13" s="52">
        <v>1377487</v>
      </c>
      <c r="H13" s="52">
        <v>1420992</v>
      </c>
      <c r="I13" s="98">
        <f t="shared" si="1"/>
        <v>3.158287519228864E-2</v>
      </c>
      <c r="J13" s="52">
        <f t="shared" si="2"/>
        <v>43505</v>
      </c>
      <c r="K13" s="98">
        <f t="shared" si="3"/>
        <v>0.22804203539822998</v>
      </c>
      <c r="L13" s="52">
        <f t="shared" si="4"/>
        <v>263872</v>
      </c>
      <c r="M13" s="98">
        <f t="shared" si="5"/>
        <v>0.25929186099980295</v>
      </c>
      <c r="N13" s="98">
        <f>H13/H11</f>
        <v>0.73288641279737254</v>
      </c>
      <c r="O13" s="52">
        <v>97485</v>
      </c>
      <c r="P13" s="52">
        <v>21712</v>
      </c>
      <c r="Q13" s="52">
        <v>87439</v>
      </c>
      <c r="R13" s="52">
        <v>110632</v>
      </c>
      <c r="S13" s="52">
        <v>116159</v>
      </c>
      <c r="T13" s="52">
        <v>115661</v>
      </c>
      <c r="U13" s="98">
        <f t="shared" si="6"/>
        <v>-4.2872269905904759E-3</v>
      </c>
      <c r="V13" s="52">
        <f t="shared" si="0"/>
        <v>-498</v>
      </c>
      <c r="W13" s="98">
        <f t="shared" si="7"/>
        <v>0.2612584955296629</v>
      </c>
      <c r="X13" s="98">
        <f>IFERROR(T13/T11,"-")</f>
        <v>0.725356529155744</v>
      </c>
    </row>
    <row r="14" spans="1:24" x14ac:dyDescent="0.25">
      <c r="A14" s="140">
        <f>G14/$G$11</f>
        <v>8.7704916296498708E-2</v>
      </c>
      <c r="B14" s="97" t="s">
        <v>142</v>
      </c>
      <c r="C14" s="52">
        <v>214232</v>
      </c>
      <c r="D14" s="52">
        <v>41215</v>
      </c>
      <c r="E14" s="52">
        <v>64946</v>
      </c>
      <c r="F14" s="52">
        <v>165265</v>
      </c>
      <c r="G14" s="52">
        <v>165616</v>
      </c>
      <c r="H14" s="52">
        <v>152897</v>
      </c>
      <c r="I14" s="98">
        <f t="shared" si="1"/>
        <v>-7.6798135445850679E-2</v>
      </c>
      <c r="J14" s="52">
        <f t="shared" si="2"/>
        <v>-12719</v>
      </c>
      <c r="K14" s="98">
        <f t="shared" si="3"/>
        <v>-0.28630176630942161</v>
      </c>
      <c r="L14" s="52">
        <f t="shared" si="4"/>
        <v>-61335</v>
      </c>
      <c r="M14" s="98">
        <f t="shared" si="5"/>
        <v>2.7899486887531293E-2</v>
      </c>
      <c r="N14" s="98">
        <f>H14/H11</f>
        <v>7.8857681012616448E-2</v>
      </c>
      <c r="O14" s="52">
        <v>15270</v>
      </c>
      <c r="P14" s="52">
        <v>581</v>
      </c>
      <c r="Q14" s="52">
        <v>11127</v>
      </c>
      <c r="R14" s="52">
        <v>15949</v>
      </c>
      <c r="S14" s="52">
        <v>13677</v>
      </c>
      <c r="T14" s="52">
        <v>12130</v>
      </c>
      <c r="U14" s="98">
        <f t="shared" si="6"/>
        <v>-0.11310960005849235</v>
      </c>
      <c r="V14" s="52">
        <f t="shared" si="0"/>
        <v>-1547</v>
      </c>
      <c r="W14" s="98">
        <f t="shared" si="7"/>
        <v>3.7663711631377848E-2</v>
      </c>
      <c r="X14" s="98">
        <f>IFERROR(T14/T11,"-")</f>
        <v>7.6072096027694505E-2</v>
      </c>
    </row>
    <row r="15" spans="1:24" ht="16.5" thickBot="1" x14ac:dyDescent="0.3">
      <c r="A15" s="140">
        <f>G15/$G$11</f>
        <v>0.18282219440225553</v>
      </c>
      <c r="B15" s="137" t="s">
        <v>63</v>
      </c>
      <c r="C15" s="138">
        <v>391363</v>
      </c>
      <c r="D15" s="138">
        <v>99694</v>
      </c>
      <c r="E15" s="138">
        <v>128277</v>
      </c>
      <c r="F15" s="138">
        <v>266420</v>
      </c>
      <c r="G15" s="138">
        <v>345229</v>
      </c>
      <c r="H15" s="138">
        <v>365009</v>
      </c>
      <c r="I15" s="139">
        <f t="shared" si="1"/>
        <v>5.7295302538315163E-2</v>
      </c>
      <c r="J15" s="138">
        <f t="shared" si="2"/>
        <v>19780</v>
      </c>
      <c r="K15" s="139">
        <f t="shared" si="3"/>
        <v>-6.7339017740563056E-2</v>
      </c>
      <c r="L15" s="138">
        <f t="shared" si="4"/>
        <v>-26354</v>
      </c>
      <c r="M15" s="139">
        <f t="shared" si="5"/>
        <v>6.6604078623719962E-2</v>
      </c>
      <c r="N15" s="139">
        <f>H15/H11</f>
        <v>0.18825590619001104</v>
      </c>
      <c r="O15" s="138">
        <v>28440</v>
      </c>
      <c r="P15" s="138">
        <v>5431</v>
      </c>
      <c r="Q15" s="138">
        <v>15556</v>
      </c>
      <c r="R15" s="138">
        <v>27394</v>
      </c>
      <c r="S15" s="138">
        <v>31934</v>
      </c>
      <c r="T15" s="138">
        <v>31663</v>
      </c>
      <c r="U15" s="139">
        <f t="shared" si="6"/>
        <v>-8.4862528965992112E-3</v>
      </c>
      <c r="V15" s="138">
        <f t="shared" si="0"/>
        <v>-271</v>
      </c>
      <c r="W15" s="139">
        <f t="shared" si="7"/>
        <v>6.4691185430432299E-2</v>
      </c>
      <c r="X15" s="139">
        <f>IFERROR(T15/T11,"-")</f>
        <v>0.19857137481656151</v>
      </c>
    </row>
    <row r="16" spans="1:24" ht="15.75" x14ac:dyDescent="0.25">
      <c r="A16" s="79"/>
      <c r="B16" s="130" t="s">
        <v>45</v>
      </c>
      <c r="C16" s="131">
        <v>1299411</v>
      </c>
      <c r="D16" s="131">
        <v>353830</v>
      </c>
      <c r="E16" s="131">
        <v>492258</v>
      </c>
      <c r="F16" s="131">
        <v>1243535</v>
      </c>
      <c r="G16" s="131">
        <v>1319978</v>
      </c>
      <c r="H16" s="131">
        <v>1387823</v>
      </c>
      <c r="I16" s="132">
        <f t="shared" si="1"/>
        <v>5.139858391579244E-2</v>
      </c>
      <c r="J16" s="131">
        <f t="shared" si="2"/>
        <v>67845</v>
      </c>
      <c r="K16" s="132">
        <f t="shared" si="3"/>
        <v>6.8040058149423155E-2</v>
      </c>
      <c r="L16" s="131">
        <f t="shared" si="4"/>
        <v>88412</v>
      </c>
      <c r="M16" s="132">
        <f t="shared" si="5"/>
        <v>0.2532394330216704</v>
      </c>
      <c r="N16" s="133">
        <f>H16/H16</f>
        <v>1</v>
      </c>
      <c r="O16" s="131">
        <v>109344</v>
      </c>
      <c r="P16" s="131">
        <v>17398</v>
      </c>
      <c r="Q16" s="131">
        <v>78855</v>
      </c>
      <c r="R16" s="131">
        <v>108917</v>
      </c>
      <c r="S16" s="131">
        <v>111619</v>
      </c>
      <c r="T16" s="131">
        <v>115450</v>
      </c>
      <c r="U16" s="132">
        <f t="shared" si="6"/>
        <v>3.4322113618649119E-2</v>
      </c>
      <c r="V16" s="131">
        <f t="shared" si="0"/>
        <v>3831</v>
      </c>
      <c r="W16" s="132">
        <f t="shared" si="7"/>
        <v>0.25720850710105841</v>
      </c>
      <c r="X16" s="133">
        <f>IFERROR(T16/T16,"-")</f>
        <v>1</v>
      </c>
    </row>
    <row r="17" spans="2:24" ht="15.75" x14ac:dyDescent="0.25">
      <c r="B17" s="134" t="s">
        <v>60</v>
      </c>
      <c r="C17" s="135">
        <v>729995</v>
      </c>
      <c r="D17" s="135">
        <v>195507</v>
      </c>
      <c r="E17" s="135">
        <v>256749</v>
      </c>
      <c r="F17" s="135">
        <v>752557</v>
      </c>
      <c r="G17" s="135">
        <v>810513</v>
      </c>
      <c r="H17" s="135">
        <v>861467</v>
      </c>
      <c r="I17" s="136">
        <f t="shared" si="1"/>
        <v>6.2866357479768986E-2</v>
      </c>
      <c r="J17" s="135">
        <f t="shared" si="2"/>
        <v>50954</v>
      </c>
      <c r="K17" s="136">
        <f t="shared" si="3"/>
        <v>0.18009986369769648</v>
      </c>
      <c r="L17" s="135">
        <f t="shared" si="4"/>
        <v>131472</v>
      </c>
      <c r="M17" s="136">
        <f t="shared" si="5"/>
        <v>0.15719397549030342</v>
      </c>
      <c r="N17" s="136">
        <f>H17/H16</f>
        <v>0.62073261503808486</v>
      </c>
      <c r="O17" s="135">
        <v>63674</v>
      </c>
      <c r="P17" s="135">
        <v>8227</v>
      </c>
      <c r="Q17" s="135">
        <v>45371</v>
      </c>
      <c r="R17" s="135">
        <v>68554</v>
      </c>
      <c r="S17" s="135">
        <v>67674</v>
      </c>
      <c r="T17" s="135">
        <v>71887</v>
      </c>
      <c r="U17" s="136">
        <f t="shared" si="6"/>
        <v>6.2254336968407431E-2</v>
      </c>
      <c r="V17" s="135">
        <f t="shared" si="0"/>
        <v>4213</v>
      </c>
      <c r="W17" s="136">
        <f t="shared" si="7"/>
        <v>0.16189090771694006</v>
      </c>
      <c r="X17" s="136">
        <f>IFERROR(T17/T16,"-")</f>
        <v>0.62266782156777822</v>
      </c>
    </row>
    <row r="18" spans="2:24" x14ac:dyDescent="0.25">
      <c r="B18" s="97" t="s">
        <v>140</v>
      </c>
      <c r="C18" s="52">
        <v>552295</v>
      </c>
      <c r="D18" s="52">
        <v>144560</v>
      </c>
      <c r="E18" s="52">
        <v>206077</v>
      </c>
      <c r="F18" s="52">
        <v>573367</v>
      </c>
      <c r="G18" s="52">
        <v>609226</v>
      </c>
      <c r="H18" s="52">
        <v>651257</v>
      </c>
      <c r="I18" s="98">
        <f t="shared" si="1"/>
        <v>6.8990817857412567E-2</v>
      </c>
      <c r="J18" s="52">
        <f t="shared" si="2"/>
        <v>42031</v>
      </c>
      <c r="K18" s="98">
        <f t="shared" si="3"/>
        <v>0.17918322635548023</v>
      </c>
      <c r="L18" s="52">
        <f t="shared" si="4"/>
        <v>98962</v>
      </c>
      <c r="M18" s="98">
        <f t="shared" si="5"/>
        <v>0.11883644631296211</v>
      </c>
      <c r="N18" s="98">
        <f>H18/H16</f>
        <v>0.46926517286426295</v>
      </c>
      <c r="O18" s="52">
        <v>46919</v>
      </c>
      <c r="P18" s="52">
        <v>6600</v>
      </c>
      <c r="Q18" s="52">
        <v>35773</v>
      </c>
      <c r="R18" s="52">
        <v>52615</v>
      </c>
      <c r="S18" s="52">
        <v>51027</v>
      </c>
      <c r="T18" s="52">
        <v>53638</v>
      </c>
      <c r="U18" s="98">
        <f t="shared" si="6"/>
        <v>5.1168988966625584E-2</v>
      </c>
      <c r="V18" s="52">
        <f t="shared" si="0"/>
        <v>2611</v>
      </c>
      <c r="W18" s="98">
        <f t="shared" si="7"/>
        <v>0.12425081117844036</v>
      </c>
      <c r="X18" s="98">
        <f>IFERROR(T18/T16,"-")</f>
        <v>0.46459939367691644</v>
      </c>
    </row>
    <row r="19" spans="2:24" x14ac:dyDescent="0.25">
      <c r="B19" s="97" t="s">
        <v>142</v>
      </c>
      <c r="C19" s="52">
        <v>177700</v>
      </c>
      <c r="D19" s="52">
        <v>50947</v>
      </c>
      <c r="E19" s="52">
        <v>50672</v>
      </c>
      <c r="F19" s="52">
        <v>179190</v>
      </c>
      <c r="G19" s="52">
        <v>201287</v>
      </c>
      <c r="H19" s="52">
        <v>210210</v>
      </c>
      <c r="I19" s="98">
        <f t="shared" si="1"/>
        <v>4.432973813510066E-2</v>
      </c>
      <c r="J19" s="52">
        <f t="shared" si="2"/>
        <v>8923</v>
      </c>
      <c r="K19" s="98">
        <f t="shared" si="3"/>
        <v>0.18294879009566678</v>
      </c>
      <c r="L19" s="52">
        <f t="shared" si="4"/>
        <v>32510</v>
      </c>
      <c r="M19" s="98">
        <f t="shared" si="5"/>
        <v>3.8357529177341303E-2</v>
      </c>
      <c r="N19" s="98">
        <f>H19/H16</f>
        <v>0.15146744217382188</v>
      </c>
      <c r="O19" s="52">
        <v>16755</v>
      </c>
      <c r="P19" s="52">
        <v>1627</v>
      </c>
      <c r="Q19" s="52">
        <v>9598</v>
      </c>
      <c r="R19" s="52">
        <v>15939</v>
      </c>
      <c r="S19" s="52">
        <v>16647</v>
      </c>
      <c r="T19" s="52">
        <v>18249</v>
      </c>
      <c r="U19" s="98">
        <f t="shared" si="6"/>
        <v>9.6233555595602871E-2</v>
      </c>
      <c r="V19" s="52">
        <f t="shared" si="0"/>
        <v>1602</v>
      </c>
      <c r="W19" s="98">
        <f t="shared" si="7"/>
        <v>3.7640096538499687E-2</v>
      </c>
      <c r="X19" s="98">
        <f>IFERROR(T19/T16,"-")</f>
        <v>0.15806842789086184</v>
      </c>
    </row>
    <row r="20" spans="2:24" ht="16.5" thickBot="1" x14ac:dyDescent="0.3">
      <c r="B20" s="137" t="s">
        <v>63</v>
      </c>
      <c r="C20" s="138">
        <v>569416</v>
      </c>
      <c r="D20" s="138">
        <v>158323</v>
      </c>
      <c r="E20" s="138">
        <v>235509</v>
      </c>
      <c r="F20" s="138">
        <v>490978</v>
      </c>
      <c r="G20" s="138">
        <v>509465</v>
      </c>
      <c r="H20" s="138">
        <v>526356</v>
      </c>
      <c r="I20" s="139">
        <f t="shared" si="1"/>
        <v>3.3154387445653688E-2</v>
      </c>
      <c r="J20" s="138">
        <f t="shared" si="2"/>
        <v>16891</v>
      </c>
      <c r="K20" s="139">
        <f t="shared" si="3"/>
        <v>-7.5621338353681677E-2</v>
      </c>
      <c r="L20" s="138">
        <f t="shared" si="4"/>
        <v>-43060</v>
      </c>
      <c r="M20" s="139">
        <f t="shared" si="5"/>
        <v>9.6045457531367007E-2</v>
      </c>
      <c r="N20" s="139">
        <f>H20/H16</f>
        <v>0.3792673849619152</v>
      </c>
      <c r="O20" s="138">
        <v>45670</v>
      </c>
      <c r="P20" s="138">
        <v>9171</v>
      </c>
      <c r="Q20" s="138">
        <v>33484</v>
      </c>
      <c r="R20" s="138">
        <v>40363</v>
      </c>
      <c r="S20" s="138">
        <v>43945</v>
      </c>
      <c r="T20" s="138">
        <v>43563</v>
      </c>
      <c r="U20" s="139">
        <f t="shared" si="6"/>
        <v>-8.6926840368642955E-3</v>
      </c>
      <c r="V20" s="138">
        <f t="shared" si="0"/>
        <v>-382</v>
      </c>
      <c r="W20" s="139">
        <f t="shared" si="7"/>
        <v>9.5317599384118379E-2</v>
      </c>
      <c r="X20" s="139">
        <f>IFERROR(T20/T16,"-")</f>
        <v>0.37733217843222172</v>
      </c>
    </row>
    <row r="21" spans="2:24" ht="15.75" x14ac:dyDescent="0.25">
      <c r="B21" s="130" t="s">
        <v>46</v>
      </c>
      <c r="C21" s="131">
        <v>45076</v>
      </c>
      <c r="D21" s="131">
        <v>12549</v>
      </c>
      <c r="E21" s="131">
        <v>20161</v>
      </c>
      <c r="F21" s="131">
        <v>37751</v>
      </c>
      <c r="G21" s="131">
        <v>51166</v>
      </c>
      <c r="H21" s="131">
        <v>43737</v>
      </c>
      <c r="I21" s="132">
        <f t="shared" si="1"/>
        <v>-0.14519407418989172</v>
      </c>
      <c r="J21" s="131">
        <f t="shared" si="2"/>
        <v>-7429</v>
      </c>
      <c r="K21" s="132">
        <f t="shared" si="3"/>
        <v>-2.9705386458425798E-2</v>
      </c>
      <c r="L21" s="131">
        <f t="shared" si="4"/>
        <v>-1339</v>
      </c>
      <c r="M21" s="132">
        <f t="shared" si="5"/>
        <v>7.9807966016334931E-3</v>
      </c>
      <c r="N21" s="133">
        <f>H21/H21</f>
        <v>1</v>
      </c>
      <c r="O21" s="131">
        <v>3627</v>
      </c>
      <c r="P21" s="131">
        <v>469</v>
      </c>
      <c r="Q21" s="131">
        <v>2479</v>
      </c>
      <c r="R21" s="131">
        <v>4675</v>
      </c>
      <c r="S21" s="131">
        <v>5492</v>
      </c>
      <c r="T21" s="131">
        <v>4480</v>
      </c>
      <c r="U21" s="132">
        <f t="shared" si="6"/>
        <v>-0.1842680262199563</v>
      </c>
      <c r="V21" s="131">
        <f t="shared" si="0"/>
        <v>-1012</v>
      </c>
      <c r="W21" s="132">
        <f t="shared" si="7"/>
        <v>1.1040055920539936E-2</v>
      </c>
      <c r="X21" s="133">
        <f>IFERROR(T21/T21,"-")</f>
        <v>1</v>
      </c>
    </row>
    <row r="22" spans="2:24" ht="15.75" x14ac:dyDescent="0.25">
      <c r="B22" s="134" t="s">
        <v>60</v>
      </c>
      <c r="C22" s="135">
        <v>38821</v>
      </c>
      <c r="D22" s="135">
        <v>10671</v>
      </c>
      <c r="E22" s="135">
        <v>20161</v>
      </c>
      <c r="F22" s="135">
        <v>37638</v>
      </c>
      <c r="G22" s="135">
        <v>50521</v>
      </c>
      <c r="H22" s="135">
        <v>43075</v>
      </c>
      <c r="I22" s="136">
        <f t="shared" si="1"/>
        <v>-0.14738425605193883</v>
      </c>
      <c r="J22" s="135">
        <f t="shared" si="2"/>
        <v>-7446</v>
      </c>
      <c r="K22" s="136">
        <f t="shared" si="3"/>
        <v>0.1095798665670642</v>
      </c>
      <c r="L22" s="135">
        <f t="shared" si="4"/>
        <v>4254</v>
      </c>
      <c r="M22" s="136">
        <f t="shared" si="5"/>
        <v>7.8599998540220574E-3</v>
      </c>
      <c r="N22" s="136">
        <f>H22/H21</f>
        <v>0.98486407389624342</v>
      </c>
      <c r="O22" s="135">
        <v>3115</v>
      </c>
      <c r="P22" s="135">
        <v>469</v>
      </c>
      <c r="Q22" s="135">
        <v>2479</v>
      </c>
      <c r="R22" s="135">
        <v>4607</v>
      </c>
      <c r="S22" s="135">
        <v>5428</v>
      </c>
      <c r="T22" s="135">
        <v>4419</v>
      </c>
      <c r="U22" s="136">
        <f t="shared" si="6"/>
        <v>-0.1858879882092852</v>
      </c>
      <c r="V22" s="135">
        <f t="shared" si="0"/>
        <v>-1009</v>
      </c>
      <c r="W22" s="136">
        <f t="shared" si="7"/>
        <v>1.0879473288968445E-2</v>
      </c>
      <c r="X22" s="136">
        <f>IFERROR(T22/T21,"-")</f>
        <v>0.98638392857142854</v>
      </c>
    </row>
    <row r="23" spans="2:24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1"/>
        <v>-</v>
      </c>
      <c r="J23" s="52">
        <f t="shared" si="2"/>
        <v>0</v>
      </c>
      <c r="K23" s="98" t="str">
        <f t="shared" si="3"/>
        <v>-</v>
      </c>
      <c r="L23" s="52">
        <f t="shared" si="4"/>
        <v>0</v>
      </c>
      <c r="M23" s="98">
        <f t="shared" si="5"/>
        <v>0</v>
      </c>
      <c r="N23" s="98">
        <f>H23/H21</f>
        <v>0</v>
      </c>
      <c r="O23" s="52">
        <v>0</v>
      </c>
      <c r="P23" s="52">
        <v>0</v>
      </c>
      <c r="Q23" s="52">
        <v>0</v>
      </c>
      <c r="R23" s="52">
        <v>0</v>
      </c>
      <c r="S23" s="52">
        <v>0</v>
      </c>
      <c r="T23" s="52">
        <v>0</v>
      </c>
      <c r="U23" s="98" t="str">
        <f t="shared" si="6"/>
        <v>-</v>
      </c>
      <c r="V23" s="52">
        <f t="shared" si="0"/>
        <v>0</v>
      </c>
      <c r="W23" s="98">
        <f t="shared" si="7"/>
        <v>0</v>
      </c>
      <c r="X23" s="98">
        <f>IFERROR(T23/T21,"-")</f>
        <v>0</v>
      </c>
    </row>
    <row r="24" spans="2:24" x14ac:dyDescent="0.25">
      <c r="B24" s="97" t="s">
        <v>142</v>
      </c>
      <c r="C24" s="52">
        <v>0</v>
      </c>
      <c r="D24" s="52">
        <v>2479</v>
      </c>
      <c r="E24" s="52">
        <v>3463</v>
      </c>
      <c r="F24" s="52">
        <v>0</v>
      </c>
      <c r="G24" s="52">
        <v>0</v>
      </c>
      <c r="H24" s="52">
        <v>0</v>
      </c>
      <c r="I24" s="98" t="str">
        <f t="shared" si="1"/>
        <v>-</v>
      </c>
      <c r="J24" s="52">
        <f t="shared" si="2"/>
        <v>0</v>
      </c>
      <c r="K24" s="98" t="str">
        <f t="shared" si="3"/>
        <v>-</v>
      </c>
      <c r="L24" s="52">
        <f t="shared" si="4"/>
        <v>0</v>
      </c>
      <c r="M24" s="98">
        <f t="shared" si="5"/>
        <v>0</v>
      </c>
      <c r="N24" s="98">
        <f>H24/H21</f>
        <v>0</v>
      </c>
      <c r="O24" s="52">
        <v>0</v>
      </c>
      <c r="P24" s="52">
        <v>469</v>
      </c>
      <c r="Q24" s="52">
        <v>0</v>
      </c>
      <c r="R24" s="52">
        <v>0</v>
      </c>
      <c r="S24" s="52">
        <v>0</v>
      </c>
      <c r="T24" s="52">
        <v>0</v>
      </c>
      <c r="U24" s="98" t="str">
        <f t="shared" si="6"/>
        <v>-</v>
      </c>
      <c r="V24" s="52">
        <f t="shared" si="0"/>
        <v>0</v>
      </c>
      <c r="W24" s="98">
        <f t="shared" si="7"/>
        <v>0</v>
      </c>
      <c r="X24" s="98">
        <f>IFERROR(T24/T21,"-")</f>
        <v>0</v>
      </c>
    </row>
    <row r="25" spans="2:24" ht="16.5" thickBot="1" x14ac:dyDescent="0.3">
      <c r="B25" s="137" t="s">
        <v>63</v>
      </c>
      <c r="C25" s="138">
        <v>6255</v>
      </c>
      <c r="D25" s="138">
        <v>1878</v>
      </c>
      <c r="E25" s="138">
        <v>0</v>
      </c>
      <c r="F25" s="138">
        <v>0</v>
      </c>
      <c r="G25" s="138">
        <v>0</v>
      </c>
      <c r="H25" s="138">
        <v>0</v>
      </c>
      <c r="I25" s="139" t="str">
        <f t="shared" si="1"/>
        <v>-</v>
      </c>
      <c r="J25" s="138">
        <f t="shared" si="2"/>
        <v>0</v>
      </c>
      <c r="K25" s="139">
        <f t="shared" si="3"/>
        <v>-1</v>
      </c>
      <c r="L25" s="138">
        <f t="shared" si="4"/>
        <v>-6255</v>
      </c>
      <c r="M25" s="139">
        <f t="shared" si="5"/>
        <v>0</v>
      </c>
      <c r="N25" s="139">
        <f>H25/H21</f>
        <v>0</v>
      </c>
      <c r="O25" s="138">
        <v>512</v>
      </c>
      <c r="P25" s="138">
        <v>0</v>
      </c>
      <c r="Q25" s="138">
        <v>0</v>
      </c>
      <c r="R25" s="138">
        <v>0</v>
      </c>
      <c r="S25" s="138">
        <v>0</v>
      </c>
      <c r="T25" s="138">
        <v>0</v>
      </c>
      <c r="U25" s="139" t="str">
        <f t="shared" si="6"/>
        <v>-</v>
      </c>
      <c r="V25" s="138">
        <f t="shared" si="0"/>
        <v>0</v>
      </c>
      <c r="W25" s="139">
        <f t="shared" si="7"/>
        <v>0</v>
      </c>
      <c r="X25" s="139">
        <f>IFERROR(T25/T21,"-")</f>
        <v>0</v>
      </c>
    </row>
    <row r="26" spans="2:24" ht="15.75" x14ac:dyDescent="0.25">
      <c r="B26" s="130" t="s">
        <v>47</v>
      </c>
      <c r="C26" s="131">
        <v>137126</v>
      </c>
      <c r="D26" s="131">
        <v>52633</v>
      </c>
      <c r="E26" s="131">
        <v>70304</v>
      </c>
      <c r="F26" s="131">
        <v>161080</v>
      </c>
      <c r="G26" s="131">
        <v>179837</v>
      </c>
      <c r="H26" s="131">
        <v>231856</v>
      </c>
      <c r="I26" s="132">
        <f t="shared" si="1"/>
        <v>0.28925638216829674</v>
      </c>
      <c r="J26" s="131">
        <f t="shared" si="2"/>
        <v>52019</v>
      </c>
      <c r="K26" s="132">
        <f t="shared" si="3"/>
        <v>0.69082449717777816</v>
      </c>
      <c r="L26" s="131">
        <f t="shared" si="4"/>
        <v>94730</v>
      </c>
      <c r="M26" s="132">
        <f t="shared" si="5"/>
        <v>4.2307327362835476E-2</v>
      </c>
      <c r="N26" s="133">
        <f>H26/H26</f>
        <v>1</v>
      </c>
      <c r="O26" s="131">
        <v>10746</v>
      </c>
      <c r="P26" s="131">
        <v>8154</v>
      </c>
      <c r="Q26" s="131">
        <v>9493</v>
      </c>
      <c r="R26" s="131">
        <v>14121</v>
      </c>
      <c r="S26" s="131">
        <v>12492</v>
      </c>
      <c r="T26" s="131">
        <v>15575</v>
      </c>
      <c r="U26" s="132">
        <f t="shared" si="6"/>
        <v>0.24679795068844057</v>
      </c>
      <c r="V26" s="131">
        <f t="shared" si="0"/>
        <v>3083</v>
      </c>
      <c r="W26" s="132">
        <f t="shared" si="7"/>
        <v>3.3346872653250148E-2</v>
      </c>
      <c r="X26" s="133">
        <f>IFERROR(T26/T26,"-")</f>
        <v>1</v>
      </c>
    </row>
    <row r="27" spans="2:24" ht="15.75" x14ac:dyDescent="0.25">
      <c r="B27" s="134" t="s">
        <v>60</v>
      </c>
      <c r="C27" s="135">
        <v>135352</v>
      </c>
      <c r="D27" s="135">
        <v>51640</v>
      </c>
      <c r="E27" s="135">
        <v>62020</v>
      </c>
      <c r="F27" s="135">
        <v>151473</v>
      </c>
      <c r="G27" s="135">
        <v>170958</v>
      </c>
      <c r="H27" s="135">
        <v>191595</v>
      </c>
      <c r="I27" s="136">
        <f t="shared" si="1"/>
        <v>0.12071385954444946</v>
      </c>
      <c r="J27" s="135">
        <f t="shared" si="2"/>
        <v>20637</v>
      </c>
      <c r="K27" s="136">
        <f t="shared" si="3"/>
        <v>0.4155313552810449</v>
      </c>
      <c r="L27" s="135">
        <f t="shared" si="4"/>
        <v>56243</v>
      </c>
      <c r="M27" s="136">
        <f t="shared" si="5"/>
        <v>3.4960804922376229E-2</v>
      </c>
      <c r="N27" s="136">
        <f>H27/H26</f>
        <v>0.82635342626457797</v>
      </c>
      <c r="O27" s="135">
        <v>10668</v>
      </c>
      <c r="P27" s="135">
        <v>8080</v>
      </c>
      <c r="Q27" s="135">
        <v>7535</v>
      </c>
      <c r="R27" s="135">
        <v>13354</v>
      </c>
      <c r="S27" s="135">
        <v>11656</v>
      </c>
      <c r="T27" s="135">
        <v>12150</v>
      </c>
      <c r="U27" s="136">
        <f t="shared" si="6"/>
        <v>4.2381606039807895E-2</v>
      </c>
      <c r="V27" s="135">
        <f t="shared" si="0"/>
        <v>494</v>
      </c>
      <c r="W27" s="136">
        <f t="shared" si="7"/>
        <v>3.1535595029495253E-2</v>
      </c>
      <c r="X27" s="136">
        <f>IFERROR(T27/T26,"-")</f>
        <v>0.7800963081861958</v>
      </c>
    </row>
    <row r="28" spans="2:24" x14ac:dyDescent="0.25">
      <c r="B28" s="97" t="s">
        <v>140</v>
      </c>
      <c r="C28" s="52">
        <v>122557</v>
      </c>
      <c r="D28" s="52">
        <v>38963</v>
      </c>
      <c r="E28" s="52">
        <v>44291</v>
      </c>
      <c r="F28" s="52">
        <v>0</v>
      </c>
      <c r="G28" s="52">
        <v>108492</v>
      </c>
      <c r="H28" s="52">
        <v>0</v>
      </c>
      <c r="I28" s="98">
        <f t="shared" si="1"/>
        <v>-1</v>
      </c>
      <c r="J28" s="52">
        <f t="shared" si="2"/>
        <v>-108492</v>
      </c>
      <c r="K28" s="98">
        <f t="shared" si="3"/>
        <v>-1</v>
      </c>
      <c r="L28" s="52">
        <f t="shared" si="4"/>
        <v>-122557</v>
      </c>
      <c r="M28" s="98">
        <f t="shared" si="5"/>
        <v>0</v>
      </c>
      <c r="N28" s="98">
        <f>H28/H26</f>
        <v>0</v>
      </c>
      <c r="O28" s="52">
        <v>9869</v>
      </c>
      <c r="P28" s="52">
        <v>8080</v>
      </c>
      <c r="Q28" s="52">
        <v>0</v>
      </c>
      <c r="R28" s="52">
        <v>0</v>
      </c>
      <c r="S28" s="52">
        <v>10343</v>
      </c>
      <c r="T28" s="52">
        <v>0</v>
      </c>
      <c r="U28" s="98">
        <f t="shared" si="6"/>
        <v>-1</v>
      </c>
      <c r="V28" s="52">
        <f t="shared" si="0"/>
        <v>-10343</v>
      </c>
      <c r="W28" s="98">
        <f t="shared" si="7"/>
        <v>0</v>
      </c>
      <c r="X28" s="98">
        <f>IFERROR(T28/T26,"-")</f>
        <v>0</v>
      </c>
    </row>
    <row r="29" spans="2:24" ht="15.75" thickBot="1" x14ac:dyDescent="0.3">
      <c r="B29" s="97" t="s">
        <v>142</v>
      </c>
      <c r="C29" s="52">
        <v>12795</v>
      </c>
      <c r="D29" s="52">
        <v>1940</v>
      </c>
      <c r="E29" s="52">
        <v>0</v>
      </c>
      <c r="F29" s="52">
        <v>0</v>
      </c>
      <c r="G29" s="52">
        <v>1313</v>
      </c>
      <c r="H29" s="52">
        <v>0</v>
      </c>
      <c r="I29" s="98">
        <f t="shared" si="1"/>
        <v>-1</v>
      </c>
      <c r="J29" s="52">
        <f t="shared" si="2"/>
        <v>-1313</v>
      </c>
      <c r="K29" s="98">
        <f t="shared" si="3"/>
        <v>-1</v>
      </c>
      <c r="L29" s="52">
        <f t="shared" si="4"/>
        <v>-12795</v>
      </c>
      <c r="M29" s="98">
        <f t="shared" si="5"/>
        <v>0</v>
      </c>
      <c r="N29" s="98">
        <f>H29/H26</f>
        <v>0</v>
      </c>
      <c r="O29" s="52">
        <v>799</v>
      </c>
      <c r="P29" s="52">
        <v>0</v>
      </c>
      <c r="Q29" s="52">
        <v>0</v>
      </c>
      <c r="R29" s="52">
        <v>0</v>
      </c>
      <c r="S29" s="52">
        <v>1313</v>
      </c>
      <c r="T29" s="52">
        <v>0</v>
      </c>
      <c r="U29" s="98">
        <f t="shared" si="6"/>
        <v>-1</v>
      </c>
      <c r="V29" s="52">
        <f t="shared" si="0"/>
        <v>-1313</v>
      </c>
      <c r="W29" s="98">
        <f t="shared" si="7"/>
        <v>0</v>
      </c>
      <c r="X29" s="98">
        <f>IFERROR(T29/T26,"-")</f>
        <v>0</v>
      </c>
    </row>
    <row r="30" spans="2:24" ht="15.75" x14ac:dyDescent="0.25">
      <c r="B30" s="130" t="s">
        <v>48</v>
      </c>
      <c r="C30" s="131">
        <v>791721</v>
      </c>
      <c r="D30" s="131">
        <v>211451</v>
      </c>
      <c r="E30" s="131">
        <v>354204</v>
      </c>
      <c r="F30" s="131">
        <v>710225</v>
      </c>
      <c r="G30" s="131">
        <v>797848</v>
      </c>
      <c r="H30" s="131">
        <v>914356</v>
      </c>
      <c r="I30" s="132">
        <f t="shared" si="1"/>
        <v>0.14602781482187077</v>
      </c>
      <c r="J30" s="131">
        <f t="shared" si="2"/>
        <v>116508</v>
      </c>
      <c r="K30" s="132">
        <f t="shared" si="3"/>
        <v>0.15489673761337652</v>
      </c>
      <c r="L30" s="131">
        <f t="shared" si="4"/>
        <v>122635</v>
      </c>
      <c r="M30" s="132">
        <f t="shared" si="5"/>
        <v>0.16684475975680074</v>
      </c>
      <c r="N30" s="133">
        <f>H30/H30</f>
        <v>1</v>
      </c>
      <c r="O30" s="131">
        <v>62015</v>
      </c>
      <c r="P30" s="131">
        <v>8912</v>
      </c>
      <c r="Q30" s="131">
        <v>44151</v>
      </c>
      <c r="R30" s="131">
        <v>61100</v>
      </c>
      <c r="S30" s="131">
        <v>62539</v>
      </c>
      <c r="T30" s="131">
        <v>67921</v>
      </c>
      <c r="U30" s="132">
        <f t="shared" si="6"/>
        <v>8.6058299621036394E-2</v>
      </c>
      <c r="V30" s="131">
        <f t="shared" si="0"/>
        <v>5382</v>
      </c>
      <c r="W30" s="132">
        <f t="shared" si="7"/>
        <v>0.14428821748555937</v>
      </c>
      <c r="X30" s="133">
        <f>IFERROR(T30/T30,"-")</f>
        <v>1</v>
      </c>
    </row>
    <row r="31" spans="2:24" ht="15.75" x14ac:dyDescent="0.25">
      <c r="B31" s="134" t="s">
        <v>60</v>
      </c>
      <c r="C31" s="135">
        <v>632559</v>
      </c>
      <c r="D31" s="135">
        <v>167932</v>
      </c>
      <c r="E31" s="135">
        <v>285256</v>
      </c>
      <c r="F31" s="135">
        <v>574800</v>
      </c>
      <c r="G31" s="135">
        <v>652648</v>
      </c>
      <c r="H31" s="135">
        <v>741051</v>
      </c>
      <c r="I31" s="136">
        <f t="shared" si="1"/>
        <v>0.13545280151015548</v>
      </c>
      <c r="J31" s="135">
        <f t="shared" si="2"/>
        <v>88403</v>
      </c>
      <c r="K31" s="136">
        <f t="shared" si="3"/>
        <v>0.17151285492736656</v>
      </c>
      <c r="L31" s="135">
        <f t="shared" si="4"/>
        <v>108492</v>
      </c>
      <c r="M31" s="136">
        <f t="shared" si="5"/>
        <v>0.13522137555015437</v>
      </c>
      <c r="N31" s="136">
        <f>H31/H30</f>
        <v>0.81046222696630199</v>
      </c>
      <c r="O31" s="135">
        <v>49590</v>
      </c>
      <c r="P31" s="135">
        <v>5448</v>
      </c>
      <c r="Q31" s="135">
        <v>35179</v>
      </c>
      <c r="R31" s="135">
        <v>50108</v>
      </c>
      <c r="S31" s="135">
        <v>50998</v>
      </c>
      <c r="T31" s="135">
        <v>56389</v>
      </c>
      <c r="U31" s="136">
        <f t="shared" si="6"/>
        <v>0.10571002784422912</v>
      </c>
      <c r="V31" s="135">
        <f t="shared" si="0"/>
        <v>5391</v>
      </c>
      <c r="W31" s="136">
        <f t="shared" si="7"/>
        <v>0.11833050739388558</v>
      </c>
      <c r="X31" s="136">
        <f>IFERROR(T31/T30,"-")</f>
        <v>0.83021451392058421</v>
      </c>
    </row>
    <row r="32" spans="2:24" x14ac:dyDescent="0.25">
      <c r="B32" s="97" t="s">
        <v>140</v>
      </c>
      <c r="C32" s="52">
        <v>501207</v>
      </c>
      <c r="D32" s="52">
        <v>135144</v>
      </c>
      <c r="E32" s="52">
        <v>214429</v>
      </c>
      <c r="F32" s="52">
        <v>476344</v>
      </c>
      <c r="G32" s="52">
        <v>549349</v>
      </c>
      <c r="H32" s="52">
        <v>622363</v>
      </c>
      <c r="I32" s="98">
        <f t="shared" si="1"/>
        <v>0.13291004443441246</v>
      </c>
      <c r="J32" s="52">
        <f t="shared" si="2"/>
        <v>73014</v>
      </c>
      <c r="K32" s="98">
        <f t="shared" si="3"/>
        <v>0.24172846747950438</v>
      </c>
      <c r="L32" s="52">
        <f t="shared" si="4"/>
        <v>121156</v>
      </c>
      <c r="M32" s="98">
        <f t="shared" si="5"/>
        <v>0.11356408796630829</v>
      </c>
      <c r="N32" s="98">
        <f>H32/H30</f>
        <v>0.6806572057273097</v>
      </c>
      <c r="O32" s="52">
        <v>39769</v>
      </c>
      <c r="P32" s="52">
        <v>3713</v>
      </c>
      <c r="Q32" s="52">
        <v>27340</v>
      </c>
      <c r="R32" s="52">
        <v>42758</v>
      </c>
      <c r="S32" s="52">
        <v>42526</v>
      </c>
      <c r="T32" s="52">
        <v>47307</v>
      </c>
      <c r="U32" s="98">
        <f t="shared" si="6"/>
        <v>0.1124253397921271</v>
      </c>
      <c r="V32" s="52">
        <f t="shared" si="0"/>
        <v>4781</v>
      </c>
      <c r="W32" s="98">
        <f t="shared" si="7"/>
        <v>0.10097341412843777</v>
      </c>
      <c r="X32" s="98">
        <f>IFERROR(T32/T30,"-")</f>
        <v>0.6965003459901945</v>
      </c>
    </row>
    <row r="33" spans="2:24" x14ac:dyDescent="0.25">
      <c r="B33" s="97" t="s">
        <v>142</v>
      </c>
      <c r="C33" s="52">
        <v>131352</v>
      </c>
      <c r="D33" s="52">
        <v>32788</v>
      </c>
      <c r="E33" s="52">
        <v>70827</v>
      </c>
      <c r="F33" s="52">
        <v>98456</v>
      </c>
      <c r="G33" s="52">
        <v>103299</v>
      </c>
      <c r="H33" s="52">
        <v>118688</v>
      </c>
      <c r="I33" s="98">
        <f t="shared" si="1"/>
        <v>0.14897530469801246</v>
      </c>
      <c r="J33" s="52">
        <f t="shared" si="2"/>
        <v>15389</v>
      </c>
      <c r="K33" s="98">
        <f t="shared" si="3"/>
        <v>-9.6412692612217521E-2</v>
      </c>
      <c r="L33" s="52">
        <f t="shared" si="4"/>
        <v>-12664</v>
      </c>
      <c r="M33" s="98">
        <f t="shared" si="5"/>
        <v>2.165728758384608E-2</v>
      </c>
      <c r="N33" s="98">
        <f>H33/H30</f>
        <v>0.12980502123899226</v>
      </c>
      <c r="O33" s="52">
        <v>9821</v>
      </c>
      <c r="P33" s="52">
        <v>1735</v>
      </c>
      <c r="Q33" s="52">
        <v>7839</v>
      </c>
      <c r="R33" s="52">
        <v>7350</v>
      </c>
      <c r="S33" s="52">
        <v>8472</v>
      </c>
      <c r="T33" s="52">
        <v>9082</v>
      </c>
      <c r="U33" s="98">
        <f t="shared" si="6"/>
        <v>7.2001888574126482E-2</v>
      </c>
      <c r="V33" s="52">
        <f t="shared" si="0"/>
        <v>610</v>
      </c>
      <c r="W33" s="98">
        <f t="shared" si="7"/>
        <v>1.7357093265447814E-2</v>
      </c>
      <c r="X33" s="98">
        <f>IFERROR(T33/T30,"-")</f>
        <v>0.1337141679303897</v>
      </c>
    </row>
    <row r="34" spans="2:24" ht="16.5" thickBot="1" x14ac:dyDescent="0.3">
      <c r="B34" s="137" t="s">
        <v>63</v>
      </c>
      <c r="C34" s="138">
        <v>159162</v>
      </c>
      <c r="D34" s="138">
        <v>43519</v>
      </c>
      <c r="E34" s="138">
        <v>68948</v>
      </c>
      <c r="F34" s="138">
        <v>135425</v>
      </c>
      <c r="G34" s="138">
        <v>145200</v>
      </c>
      <c r="H34" s="138">
        <v>173305</v>
      </c>
      <c r="I34" s="139">
        <f t="shared" si="1"/>
        <v>0.1935606060606061</v>
      </c>
      <c r="J34" s="138">
        <f t="shared" si="2"/>
        <v>28105</v>
      </c>
      <c r="K34" s="139">
        <f t="shared" si="3"/>
        <v>8.8859149797062109E-2</v>
      </c>
      <c r="L34" s="138">
        <f t="shared" si="4"/>
        <v>14143</v>
      </c>
      <c r="M34" s="139">
        <f t="shared" si="5"/>
        <v>3.1623384206646378E-2</v>
      </c>
      <c r="N34" s="139">
        <f>H34/H30</f>
        <v>0.18953777303369804</v>
      </c>
      <c r="O34" s="138">
        <v>12425</v>
      </c>
      <c r="P34" s="138">
        <v>3464</v>
      </c>
      <c r="Q34" s="138">
        <v>8972</v>
      </c>
      <c r="R34" s="138">
        <v>10992</v>
      </c>
      <c r="S34" s="138">
        <v>11541</v>
      </c>
      <c r="T34" s="138">
        <v>11532</v>
      </c>
      <c r="U34" s="139">
        <f t="shared" si="6"/>
        <v>-7.7982843774371258E-4</v>
      </c>
      <c r="V34" s="138">
        <f t="shared" si="0"/>
        <v>-9</v>
      </c>
      <c r="W34" s="139">
        <f t="shared" si="7"/>
        <v>2.5957710091673792E-2</v>
      </c>
      <c r="X34" s="139">
        <f>IFERROR(T34/T30,"-")</f>
        <v>0.16978548607941579</v>
      </c>
    </row>
    <row r="35" spans="2:24" ht="15.75" x14ac:dyDescent="0.25">
      <c r="B35" s="130" t="s">
        <v>49</v>
      </c>
      <c r="C35" s="131">
        <v>55887</v>
      </c>
      <c r="D35" s="131">
        <v>22616</v>
      </c>
      <c r="E35" s="131">
        <v>33444</v>
      </c>
      <c r="F35" s="131">
        <v>51485</v>
      </c>
      <c r="G35" s="131">
        <v>58157</v>
      </c>
      <c r="H35" s="131">
        <v>57388</v>
      </c>
      <c r="I35" s="132">
        <f t="shared" si="1"/>
        <v>-1.3222827862510056E-2</v>
      </c>
      <c r="J35" s="131">
        <f t="shared" si="2"/>
        <v>-769</v>
      </c>
      <c r="K35" s="132">
        <f t="shared" si="3"/>
        <v>2.6857766564675201E-2</v>
      </c>
      <c r="L35" s="131">
        <f t="shared" si="4"/>
        <v>1501</v>
      </c>
      <c r="M35" s="132">
        <f t="shared" si="5"/>
        <v>1.0471727721941215E-2</v>
      </c>
      <c r="N35" s="133">
        <f>H35/H35</f>
        <v>1</v>
      </c>
      <c r="O35" s="131">
        <v>5767</v>
      </c>
      <c r="P35" s="131">
        <v>1794</v>
      </c>
      <c r="Q35" s="131">
        <v>4543</v>
      </c>
      <c r="R35" s="131">
        <v>5166</v>
      </c>
      <c r="S35" s="131">
        <v>4585</v>
      </c>
      <c r="T35" s="131">
        <v>5228</v>
      </c>
      <c r="U35" s="132">
        <f t="shared" si="6"/>
        <v>0.14023991275899683</v>
      </c>
      <c r="V35" s="131">
        <f t="shared" si="0"/>
        <v>643</v>
      </c>
      <c r="W35" s="132">
        <f t="shared" si="7"/>
        <v>1.2199556980857605E-2</v>
      </c>
      <c r="X35" s="133">
        <f>IFERROR(T35/T35,"-")</f>
        <v>1</v>
      </c>
    </row>
    <row r="36" spans="2:24" ht="15.75" x14ac:dyDescent="0.25">
      <c r="B36" s="134" t="s">
        <v>60</v>
      </c>
      <c r="C36" s="135">
        <v>55887</v>
      </c>
      <c r="D36" s="135">
        <v>22616</v>
      </c>
      <c r="E36" s="135">
        <v>33444</v>
      </c>
      <c r="F36" s="135">
        <v>51485</v>
      </c>
      <c r="G36" s="135">
        <v>58157</v>
      </c>
      <c r="H36" s="135">
        <v>57388</v>
      </c>
      <c r="I36" s="136">
        <f t="shared" si="1"/>
        <v>-1.3222827862510056E-2</v>
      </c>
      <c r="J36" s="135">
        <f t="shared" si="2"/>
        <v>-769</v>
      </c>
      <c r="K36" s="136">
        <f t="shared" si="3"/>
        <v>2.6857766564675201E-2</v>
      </c>
      <c r="L36" s="135">
        <f t="shared" si="4"/>
        <v>1501</v>
      </c>
      <c r="M36" s="136">
        <f t="shared" si="5"/>
        <v>1.0471727721941215E-2</v>
      </c>
      <c r="N36" s="136">
        <f>H36/H35</f>
        <v>1</v>
      </c>
      <c r="O36" s="135">
        <v>5767</v>
      </c>
      <c r="P36" s="135">
        <v>1794</v>
      </c>
      <c r="Q36" s="135">
        <v>4543</v>
      </c>
      <c r="R36" s="135">
        <v>5166</v>
      </c>
      <c r="S36" s="135">
        <v>4585</v>
      </c>
      <c r="T36" s="135">
        <v>5228</v>
      </c>
      <c r="U36" s="136">
        <f t="shared" si="6"/>
        <v>0.14023991275899683</v>
      </c>
      <c r="V36" s="135">
        <f t="shared" si="0"/>
        <v>643</v>
      </c>
      <c r="W36" s="136">
        <f t="shared" si="7"/>
        <v>1.2199556980857605E-2</v>
      </c>
      <c r="X36" s="136">
        <f>IFERROR(T36/T35,"-")</f>
        <v>1</v>
      </c>
    </row>
    <row r="37" spans="2:24" x14ac:dyDescent="0.25">
      <c r="B37" s="97" t="s">
        <v>140</v>
      </c>
      <c r="C37" s="52">
        <v>42488</v>
      </c>
      <c r="D37" s="52">
        <v>8693</v>
      </c>
      <c r="E37" s="52">
        <v>0</v>
      </c>
      <c r="F37" s="52">
        <v>34275</v>
      </c>
      <c r="G37" s="52">
        <v>42318</v>
      </c>
      <c r="H37" s="52">
        <v>49465</v>
      </c>
      <c r="I37" s="98">
        <f t="shared" si="1"/>
        <v>0.16888794366463444</v>
      </c>
      <c r="J37" s="52">
        <f t="shared" si="2"/>
        <v>7147</v>
      </c>
      <c r="K37" s="98">
        <f t="shared" si="3"/>
        <v>0.16421107136132562</v>
      </c>
      <c r="L37" s="52">
        <f t="shared" si="4"/>
        <v>6977</v>
      </c>
      <c r="M37" s="98">
        <f t="shared" si="5"/>
        <v>9.0259986716007216E-3</v>
      </c>
      <c r="N37" s="98">
        <f>H37/H35</f>
        <v>0.86193977835087476</v>
      </c>
      <c r="O37" s="52">
        <v>4201</v>
      </c>
      <c r="P37" s="52">
        <v>0</v>
      </c>
      <c r="Q37" s="52">
        <v>0</v>
      </c>
      <c r="R37" s="52">
        <v>4483</v>
      </c>
      <c r="S37" s="52">
        <v>3751</v>
      </c>
      <c r="T37" s="52">
        <v>4415</v>
      </c>
      <c r="U37" s="98">
        <f t="shared" si="6"/>
        <v>0.17701946147693959</v>
      </c>
      <c r="V37" s="52">
        <f t="shared" si="0"/>
        <v>664</v>
      </c>
      <c r="W37" s="98">
        <f t="shared" si="7"/>
        <v>1.0586646137279257E-2</v>
      </c>
      <c r="X37" s="98">
        <f>IFERROR(T37/T35,"-")</f>
        <v>0.84449120122417753</v>
      </c>
    </row>
    <row r="38" spans="2:24" ht="15.75" thickBot="1" x14ac:dyDescent="0.3">
      <c r="B38" s="97" t="s">
        <v>142</v>
      </c>
      <c r="C38" s="52">
        <v>13399</v>
      </c>
      <c r="D38" s="52">
        <v>4061</v>
      </c>
      <c r="E38" s="52">
        <v>0</v>
      </c>
      <c r="F38" s="52">
        <v>4766</v>
      </c>
      <c r="G38" s="52">
        <v>6854</v>
      </c>
      <c r="H38" s="52">
        <v>7923</v>
      </c>
      <c r="I38" s="98">
        <f t="shared" si="1"/>
        <v>0.1559673183542456</v>
      </c>
      <c r="J38" s="52">
        <f t="shared" si="2"/>
        <v>1069</v>
      </c>
      <c r="K38" s="98">
        <f t="shared" si="3"/>
        <v>-0.40868721546384057</v>
      </c>
      <c r="L38" s="52">
        <f t="shared" si="4"/>
        <v>-5476</v>
      </c>
      <c r="M38" s="98">
        <f t="shared" si="5"/>
        <v>1.4457290503404935E-3</v>
      </c>
      <c r="N38" s="98">
        <f>H38/H35</f>
        <v>0.13806022164912526</v>
      </c>
      <c r="O38" s="52">
        <v>1566</v>
      </c>
      <c r="P38" s="52">
        <v>0</v>
      </c>
      <c r="Q38" s="52">
        <v>0</v>
      </c>
      <c r="R38" s="52">
        <v>683</v>
      </c>
      <c r="S38" s="52">
        <v>834</v>
      </c>
      <c r="T38" s="52">
        <v>813</v>
      </c>
      <c r="U38" s="98">
        <f t="shared" si="6"/>
        <v>-2.5179856115107868E-2</v>
      </c>
      <c r="V38" s="52">
        <f t="shared" si="0"/>
        <v>-21</v>
      </c>
      <c r="W38" s="98">
        <f t="shared" si="7"/>
        <v>1.6129108435783478E-3</v>
      </c>
      <c r="X38" s="98">
        <f>IFERROR(T38/T35,"-")</f>
        <v>0.15550879877582249</v>
      </c>
    </row>
    <row r="39" spans="2:24" ht="15.75" x14ac:dyDescent="0.25">
      <c r="B39" s="130" t="s">
        <v>50</v>
      </c>
      <c r="C39" s="131">
        <v>142901</v>
      </c>
      <c r="D39" s="131">
        <v>76081</v>
      </c>
      <c r="E39" s="131">
        <v>107459</v>
      </c>
      <c r="F39" s="131">
        <v>198873</v>
      </c>
      <c r="G39" s="131">
        <v>252588</v>
      </c>
      <c r="H39" s="131">
        <v>239146</v>
      </c>
      <c r="I39" s="132">
        <f t="shared" si="1"/>
        <v>-5.3217096615832848E-2</v>
      </c>
      <c r="J39" s="131">
        <f t="shared" si="2"/>
        <v>-13442</v>
      </c>
      <c r="K39" s="132">
        <f t="shared" si="3"/>
        <v>0.67350823297247753</v>
      </c>
      <c r="L39" s="131">
        <f t="shared" si="4"/>
        <v>96245</v>
      </c>
      <c r="M39" s="132">
        <f t="shared" si="5"/>
        <v>4.3637551365988597E-2</v>
      </c>
      <c r="N39" s="133">
        <f>H39/H39</f>
        <v>1</v>
      </c>
      <c r="O39" s="131">
        <v>11708</v>
      </c>
      <c r="P39" s="131">
        <v>6293</v>
      </c>
      <c r="Q39" s="131">
        <v>13338</v>
      </c>
      <c r="R39" s="131">
        <v>17905</v>
      </c>
      <c r="S39" s="131">
        <v>20333</v>
      </c>
      <c r="T39" s="131">
        <v>18315</v>
      </c>
      <c r="U39" s="132">
        <f t="shared" si="6"/>
        <v>-9.9247528648010674E-2</v>
      </c>
      <c r="V39" s="131">
        <f t="shared" si="0"/>
        <v>-2018</v>
      </c>
      <c r="W39" s="132">
        <f t="shared" si="7"/>
        <v>4.2282823798345998E-2</v>
      </c>
      <c r="X39" s="133">
        <f>IFERROR(T39/T39,"-")</f>
        <v>1</v>
      </c>
    </row>
    <row r="40" spans="2:24" ht="15.75" x14ac:dyDescent="0.25">
      <c r="B40" s="134" t="s">
        <v>60</v>
      </c>
      <c r="C40" s="135">
        <v>82594</v>
      </c>
      <c r="D40" s="135">
        <v>62298</v>
      </c>
      <c r="E40" s="135">
        <v>94072</v>
      </c>
      <c r="F40" s="135">
        <v>169794</v>
      </c>
      <c r="G40" s="135">
        <v>220761</v>
      </c>
      <c r="H40" s="135">
        <v>207278</v>
      </c>
      <c r="I40" s="136">
        <f t="shared" si="1"/>
        <v>-6.1075099315549441E-2</v>
      </c>
      <c r="J40" s="135">
        <f t="shared" si="2"/>
        <v>-13483</v>
      </c>
      <c r="K40" s="136">
        <f t="shared" si="3"/>
        <v>1.5096011816838995</v>
      </c>
      <c r="L40" s="135">
        <f t="shared" si="4"/>
        <v>124684</v>
      </c>
      <c r="M40" s="136">
        <f t="shared" si="5"/>
        <v>3.78225200172254E-2</v>
      </c>
      <c r="N40" s="136">
        <f>H40/H39</f>
        <v>0.86674249203415488</v>
      </c>
      <c r="O40" s="135">
        <v>6070</v>
      </c>
      <c r="P40" s="135">
        <v>6274</v>
      </c>
      <c r="Q40" s="135">
        <v>11136</v>
      </c>
      <c r="R40" s="135">
        <v>15138</v>
      </c>
      <c r="S40" s="135">
        <v>17513</v>
      </c>
      <c r="T40" s="135">
        <v>15560</v>
      </c>
      <c r="U40" s="136">
        <f t="shared" si="6"/>
        <v>-0.11151715868212186</v>
      </c>
      <c r="V40" s="135">
        <f t="shared" si="0"/>
        <v>-1953</v>
      </c>
      <c r="W40" s="136">
        <f t="shared" si="7"/>
        <v>3.5748527598959044E-2</v>
      </c>
      <c r="X40" s="136">
        <f>IFERROR(T40/T39,"-")</f>
        <v>0.84957684957684954</v>
      </c>
    </row>
    <row r="41" spans="2:24" x14ac:dyDescent="0.25">
      <c r="B41" s="97" t="s">
        <v>140</v>
      </c>
      <c r="C41" s="52">
        <v>82594</v>
      </c>
      <c r="D41" s="52">
        <v>22627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1"/>
        <v>-</v>
      </c>
      <c r="J41" s="52">
        <f t="shared" si="2"/>
        <v>0</v>
      </c>
      <c r="K41" s="98">
        <f t="shared" si="3"/>
        <v>-1</v>
      </c>
      <c r="L41" s="52">
        <f t="shared" si="4"/>
        <v>-82594</v>
      </c>
      <c r="M41" s="98">
        <f t="shared" si="5"/>
        <v>0</v>
      </c>
      <c r="N41" s="98">
        <f>H41/H39</f>
        <v>0</v>
      </c>
      <c r="O41" s="52">
        <v>6070</v>
      </c>
      <c r="P41" s="52">
        <v>0</v>
      </c>
      <c r="Q41" s="52">
        <v>0</v>
      </c>
      <c r="R41" s="52">
        <v>0</v>
      </c>
      <c r="S41" s="52">
        <v>0</v>
      </c>
      <c r="T41" s="52">
        <v>0</v>
      </c>
      <c r="U41" s="98" t="str">
        <f t="shared" si="6"/>
        <v>-</v>
      </c>
      <c r="V41" s="52">
        <f t="shared" si="0"/>
        <v>0</v>
      </c>
      <c r="W41" s="98">
        <f t="shared" si="7"/>
        <v>0</v>
      </c>
      <c r="X41" s="98">
        <f>IFERROR(T41/T39,"-")</f>
        <v>0</v>
      </c>
    </row>
    <row r="42" spans="2:24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1"/>
        <v>-</v>
      </c>
      <c r="J42" s="52">
        <f t="shared" si="2"/>
        <v>0</v>
      </c>
      <c r="K42" s="98" t="str">
        <f t="shared" si="3"/>
        <v>-</v>
      </c>
      <c r="L42" s="52">
        <f t="shared" si="4"/>
        <v>0</v>
      </c>
      <c r="M42" s="98">
        <f t="shared" si="5"/>
        <v>0</v>
      </c>
      <c r="N42" s="98">
        <f>H42/H39</f>
        <v>0</v>
      </c>
      <c r="O42" s="52">
        <v>0</v>
      </c>
      <c r="P42" s="52">
        <v>0</v>
      </c>
      <c r="Q42" s="52">
        <v>0</v>
      </c>
      <c r="R42" s="52">
        <v>0</v>
      </c>
      <c r="S42" s="52">
        <v>0</v>
      </c>
      <c r="T42" s="52">
        <v>0</v>
      </c>
      <c r="U42" s="98" t="str">
        <f t="shared" si="6"/>
        <v>-</v>
      </c>
      <c r="V42" s="52">
        <f t="shared" si="0"/>
        <v>0</v>
      </c>
      <c r="W42" s="98">
        <f t="shared" si="7"/>
        <v>0</v>
      </c>
      <c r="X42" s="98">
        <f>IFERROR(T42/T39,"-")</f>
        <v>0</v>
      </c>
    </row>
    <row r="43" spans="2:24" ht="16.5" thickBot="1" x14ac:dyDescent="0.3">
      <c r="B43" s="137" t="s">
        <v>63</v>
      </c>
      <c r="C43" s="138">
        <v>60307</v>
      </c>
      <c r="D43" s="138">
        <v>13783</v>
      </c>
      <c r="E43" s="138">
        <v>11462</v>
      </c>
      <c r="F43" s="138">
        <v>29079</v>
      </c>
      <c r="G43" s="138">
        <v>31827</v>
      </c>
      <c r="H43" s="138">
        <v>31868</v>
      </c>
      <c r="I43" s="139">
        <f t="shared" si="1"/>
        <v>1.2882144091495018E-3</v>
      </c>
      <c r="J43" s="138">
        <f t="shared" si="2"/>
        <v>41</v>
      </c>
      <c r="K43" s="139">
        <f t="shared" si="3"/>
        <v>-0.47157046445686235</v>
      </c>
      <c r="L43" s="138">
        <f t="shared" si="4"/>
        <v>-28439</v>
      </c>
      <c r="M43" s="139">
        <f t="shared" si="5"/>
        <v>5.8150313487632015E-3</v>
      </c>
      <c r="N43" s="139">
        <f>H43/H39</f>
        <v>0.13325750796584512</v>
      </c>
      <c r="O43" s="138">
        <v>5638</v>
      </c>
      <c r="P43" s="138">
        <v>19</v>
      </c>
      <c r="Q43" s="138">
        <v>2202</v>
      </c>
      <c r="R43" s="138">
        <v>2767</v>
      </c>
      <c r="S43" s="138">
        <v>2820</v>
      </c>
      <c r="T43" s="138">
        <v>2755</v>
      </c>
      <c r="U43" s="139">
        <f t="shared" si="6"/>
        <v>-2.3049645390070927E-2</v>
      </c>
      <c r="V43" s="138">
        <f t="shared" si="0"/>
        <v>-65</v>
      </c>
      <c r="W43" s="139">
        <f t="shared" si="7"/>
        <v>6.5342961993869525E-3</v>
      </c>
      <c r="X43" s="139">
        <f>IFERROR(T43/T39,"-")</f>
        <v>0.15042315042315044</v>
      </c>
    </row>
    <row r="44" spans="2:24" ht="15.75" x14ac:dyDescent="0.25">
      <c r="B44" s="130" t="s">
        <v>51</v>
      </c>
      <c r="C44" s="131">
        <v>220415</v>
      </c>
      <c r="D44" s="131">
        <v>91416</v>
      </c>
      <c r="E44" s="131">
        <v>164258</v>
      </c>
      <c r="F44" s="131">
        <v>229131</v>
      </c>
      <c r="G44" s="131">
        <v>239109</v>
      </c>
      <c r="H44" s="131">
        <v>250871</v>
      </c>
      <c r="I44" s="132">
        <f t="shared" si="1"/>
        <v>4.9190954752853289E-2</v>
      </c>
      <c r="J44" s="131">
        <f t="shared" si="2"/>
        <v>11762</v>
      </c>
      <c r="K44" s="132">
        <f t="shared" si="3"/>
        <v>0.1381757139940567</v>
      </c>
      <c r="L44" s="131">
        <f t="shared" si="4"/>
        <v>30456</v>
      </c>
      <c r="M44" s="132">
        <f t="shared" si="5"/>
        <v>4.5777040589166977E-2</v>
      </c>
      <c r="N44" s="133">
        <f>H44/H44</f>
        <v>1</v>
      </c>
      <c r="O44" s="131">
        <v>20923</v>
      </c>
      <c r="P44" s="131">
        <v>6962</v>
      </c>
      <c r="Q44" s="131">
        <v>18198</v>
      </c>
      <c r="R44" s="131">
        <v>23965</v>
      </c>
      <c r="S44" s="131">
        <v>20577</v>
      </c>
      <c r="T44" s="131">
        <v>24629</v>
      </c>
      <c r="U44" s="132">
        <f t="shared" si="6"/>
        <v>0.19691889002284113</v>
      </c>
      <c r="V44" s="131">
        <f t="shared" si="0"/>
        <v>4052</v>
      </c>
      <c r="W44" s="132">
        <f t="shared" si="7"/>
        <v>5.6593570082511133E-2</v>
      </c>
      <c r="X44" s="133">
        <f>IFERROR(T44/T44,"-")</f>
        <v>1</v>
      </c>
    </row>
    <row r="45" spans="2:24" ht="15.75" x14ac:dyDescent="0.25">
      <c r="B45" s="134" t="s">
        <v>60</v>
      </c>
      <c r="C45" s="135">
        <v>220415</v>
      </c>
      <c r="D45" s="135">
        <v>91416</v>
      </c>
      <c r="E45" s="135">
        <v>164258</v>
      </c>
      <c r="F45" s="135">
        <v>229131</v>
      </c>
      <c r="G45" s="135">
        <v>239109</v>
      </c>
      <c r="H45" s="135">
        <v>250871</v>
      </c>
      <c r="I45" s="136">
        <f t="shared" si="1"/>
        <v>4.9190954752853289E-2</v>
      </c>
      <c r="J45" s="135">
        <f t="shared" si="2"/>
        <v>11762</v>
      </c>
      <c r="K45" s="136">
        <f t="shared" si="3"/>
        <v>0.1381757139940567</v>
      </c>
      <c r="L45" s="135">
        <f t="shared" si="4"/>
        <v>30456</v>
      </c>
      <c r="M45" s="136">
        <f t="shared" si="5"/>
        <v>4.5777040589166977E-2</v>
      </c>
      <c r="N45" s="136">
        <f>H45/H44</f>
        <v>1</v>
      </c>
      <c r="O45" s="135">
        <v>20923</v>
      </c>
      <c r="P45" s="135">
        <v>6962</v>
      </c>
      <c r="Q45" s="135">
        <v>18198</v>
      </c>
      <c r="R45" s="135">
        <v>23965</v>
      </c>
      <c r="S45" s="135">
        <v>20577</v>
      </c>
      <c r="T45" s="135">
        <v>24629</v>
      </c>
      <c r="U45" s="136">
        <f t="shared" si="6"/>
        <v>0.19691889002284113</v>
      </c>
      <c r="V45" s="135">
        <f t="shared" si="0"/>
        <v>4052</v>
      </c>
      <c r="W45" s="136">
        <f t="shared" si="7"/>
        <v>5.6593570082511133E-2</v>
      </c>
      <c r="X45" s="136">
        <f>IFERROR(T45/T44,"-")</f>
        <v>1</v>
      </c>
    </row>
    <row r="46" spans="2:24" x14ac:dyDescent="0.25">
      <c r="B46" s="97" t="s">
        <v>140</v>
      </c>
      <c r="C46" s="52">
        <v>110828</v>
      </c>
      <c r="D46" s="52">
        <v>46941</v>
      </c>
      <c r="E46" s="52">
        <v>102944</v>
      </c>
      <c r="F46" s="52">
        <v>135697</v>
      </c>
      <c r="G46" s="52">
        <v>145637</v>
      </c>
      <c r="H46" s="52">
        <v>151227</v>
      </c>
      <c r="I46" s="98">
        <f t="shared" si="1"/>
        <v>3.8383103194929769E-2</v>
      </c>
      <c r="J46" s="52">
        <f t="shared" si="2"/>
        <v>5590</v>
      </c>
      <c r="K46" s="98">
        <f t="shared" si="3"/>
        <v>0.36451979644133248</v>
      </c>
      <c r="L46" s="52">
        <f t="shared" si="4"/>
        <v>40399</v>
      </c>
      <c r="M46" s="98">
        <f t="shared" si="5"/>
        <v>2.7594757932076462E-2</v>
      </c>
      <c r="N46" s="98">
        <f>H46/H44</f>
        <v>0.60280781756360835</v>
      </c>
      <c r="O46" s="52">
        <v>9873</v>
      </c>
      <c r="P46" s="52">
        <v>3684</v>
      </c>
      <c r="Q46" s="52">
        <v>11107</v>
      </c>
      <c r="R46" s="52">
        <v>13567</v>
      </c>
      <c r="S46" s="52">
        <v>12991</v>
      </c>
      <c r="T46" s="52">
        <v>15417</v>
      </c>
      <c r="U46" s="98">
        <f t="shared" si="6"/>
        <v>0.18674466938649825</v>
      </c>
      <c r="V46" s="52">
        <f t="shared" si="0"/>
        <v>2426</v>
      </c>
      <c r="W46" s="98">
        <f t="shared" si="7"/>
        <v>3.2038596507800068E-2</v>
      </c>
      <c r="X46" s="98">
        <f>IFERROR(T46/T44,"-")</f>
        <v>0.62596938568354377</v>
      </c>
    </row>
    <row r="47" spans="2:24" ht="15.75" thickBot="1" x14ac:dyDescent="0.3">
      <c r="B47" s="97" t="s">
        <v>142</v>
      </c>
      <c r="C47" s="52">
        <v>109587</v>
      </c>
      <c r="D47" s="52">
        <v>44475</v>
      </c>
      <c r="E47" s="52">
        <v>61314</v>
      </c>
      <c r="F47" s="52">
        <v>93434</v>
      </c>
      <c r="G47" s="52">
        <v>93472</v>
      </c>
      <c r="H47" s="52">
        <v>99644</v>
      </c>
      <c r="I47" s="98">
        <f t="shared" si="1"/>
        <v>6.6030469017459792E-2</v>
      </c>
      <c r="J47" s="52">
        <f t="shared" si="2"/>
        <v>6172</v>
      </c>
      <c r="K47" s="98">
        <f t="shared" si="3"/>
        <v>-9.0731564875395798E-2</v>
      </c>
      <c r="L47" s="52">
        <f t="shared" si="4"/>
        <v>-9943</v>
      </c>
      <c r="M47" s="98">
        <f t="shared" si="5"/>
        <v>1.8182282657090515E-2</v>
      </c>
      <c r="N47" s="98">
        <f>H47/H44</f>
        <v>0.39719218243639159</v>
      </c>
      <c r="O47" s="52">
        <v>11050</v>
      </c>
      <c r="P47" s="52">
        <v>3278</v>
      </c>
      <c r="Q47" s="52">
        <v>7091</v>
      </c>
      <c r="R47" s="52">
        <v>10398</v>
      </c>
      <c r="S47" s="52">
        <v>7586</v>
      </c>
      <c r="T47" s="52">
        <v>9212</v>
      </c>
      <c r="U47" s="98">
        <f t="shared" si="6"/>
        <v>0.21434220933298187</v>
      </c>
      <c r="V47" s="52">
        <f t="shared" si="0"/>
        <v>1626</v>
      </c>
      <c r="W47" s="98">
        <f t="shared" si="7"/>
        <v>2.4554973574711068E-2</v>
      </c>
      <c r="X47" s="98">
        <f>IFERROR(T47/T44,"-")</f>
        <v>0.37403061431645623</v>
      </c>
    </row>
    <row r="48" spans="2:24" ht="15.75" x14ac:dyDescent="0.25">
      <c r="B48" s="130" t="s">
        <v>52</v>
      </c>
      <c r="C48" s="131">
        <v>250224</v>
      </c>
      <c r="D48" s="131">
        <v>89173</v>
      </c>
      <c r="E48" s="131">
        <v>140346</v>
      </c>
      <c r="F48" s="131">
        <v>257117</v>
      </c>
      <c r="G48" s="131">
        <v>278594</v>
      </c>
      <c r="H48" s="131">
        <v>287810</v>
      </c>
      <c r="I48" s="132">
        <f t="shared" si="1"/>
        <v>3.3080396562739978E-2</v>
      </c>
      <c r="J48" s="131">
        <f t="shared" si="2"/>
        <v>9216</v>
      </c>
      <c r="K48" s="132">
        <f t="shared" si="3"/>
        <v>0.15020941236651963</v>
      </c>
      <c r="L48" s="131">
        <f t="shared" si="4"/>
        <v>37586</v>
      </c>
      <c r="M48" s="132">
        <f t="shared" si="5"/>
        <v>5.2517389622428051E-2</v>
      </c>
      <c r="N48" s="133">
        <f>H48/H48</f>
        <v>1</v>
      </c>
      <c r="O48" s="131">
        <v>20974</v>
      </c>
      <c r="P48" s="131">
        <v>6261</v>
      </c>
      <c r="Q48" s="131">
        <v>19784</v>
      </c>
      <c r="R48" s="131">
        <v>23285</v>
      </c>
      <c r="S48" s="131">
        <v>24142</v>
      </c>
      <c r="T48" s="131">
        <v>23290</v>
      </c>
      <c r="U48" s="132">
        <f t="shared" si="6"/>
        <v>-3.5291193770193074E-2</v>
      </c>
      <c r="V48" s="131">
        <f t="shared" si="0"/>
        <v>-852</v>
      </c>
      <c r="W48" s="132">
        <f t="shared" si="7"/>
        <v>5.4987743766796236E-2</v>
      </c>
      <c r="X48" s="133">
        <f>IFERROR(T48/T48,"-")</f>
        <v>1</v>
      </c>
    </row>
    <row r="49" spans="2:24" ht="15.75" x14ac:dyDescent="0.25">
      <c r="B49" s="134" t="s">
        <v>60</v>
      </c>
      <c r="C49" s="135">
        <v>179597</v>
      </c>
      <c r="D49" s="135">
        <v>71022</v>
      </c>
      <c r="E49" s="135">
        <v>116590</v>
      </c>
      <c r="F49" s="135">
        <v>211298</v>
      </c>
      <c r="G49" s="135">
        <v>229046</v>
      </c>
      <c r="H49" s="135">
        <v>235930</v>
      </c>
      <c r="I49" s="136">
        <f t="shared" si="1"/>
        <v>3.0055098102564459E-2</v>
      </c>
      <c r="J49" s="135">
        <f t="shared" si="2"/>
        <v>6884</v>
      </c>
      <c r="K49" s="136">
        <f t="shared" si="3"/>
        <v>0.31366336854179089</v>
      </c>
      <c r="L49" s="135">
        <f t="shared" si="4"/>
        <v>56333</v>
      </c>
      <c r="M49" s="136">
        <f t="shared" si="5"/>
        <v>4.3050720036202528E-2</v>
      </c>
      <c r="N49" s="136">
        <f>H49/H48</f>
        <v>0.81974219102880375</v>
      </c>
      <c r="O49" s="135">
        <v>14900</v>
      </c>
      <c r="P49" s="135">
        <v>5416</v>
      </c>
      <c r="Q49" s="135">
        <v>15695</v>
      </c>
      <c r="R49" s="135">
        <v>18747</v>
      </c>
      <c r="S49" s="135">
        <v>19529</v>
      </c>
      <c r="T49" s="135">
        <v>18483</v>
      </c>
      <c r="U49" s="136">
        <f t="shared" si="6"/>
        <v>-5.356137026985508E-2</v>
      </c>
      <c r="V49" s="135">
        <f t="shared" si="0"/>
        <v>-1046</v>
      </c>
      <c r="W49" s="136">
        <f t="shared" si="7"/>
        <v>4.4271214618687098E-2</v>
      </c>
      <c r="X49" s="136">
        <f>IFERROR(T49/T48,"-")</f>
        <v>0.79360240446543584</v>
      </c>
    </row>
    <row r="50" spans="2:24" x14ac:dyDescent="0.25">
      <c r="B50" s="97" t="s">
        <v>140</v>
      </c>
      <c r="C50" s="52">
        <v>149743</v>
      </c>
      <c r="D50" s="52">
        <v>40956</v>
      </c>
      <c r="E50" s="52">
        <v>64147</v>
      </c>
      <c r="F50" s="52">
        <v>163913</v>
      </c>
      <c r="G50" s="52">
        <v>180038</v>
      </c>
      <c r="H50" s="52">
        <v>183335</v>
      </c>
      <c r="I50" s="98">
        <f t="shared" si="1"/>
        <v>1.8312800630977843E-2</v>
      </c>
      <c r="J50" s="52">
        <f t="shared" si="2"/>
        <v>3297</v>
      </c>
      <c r="K50" s="98">
        <f t="shared" si="3"/>
        <v>0.22433102048175879</v>
      </c>
      <c r="L50" s="52">
        <f t="shared" si="4"/>
        <v>33592</v>
      </c>
      <c r="M50" s="98">
        <f t="shared" si="5"/>
        <v>3.3453582663659519E-2</v>
      </c>
      <c r="N50" s="98">
        <f>H50/H48</f>
        <v>0.63700010423543307</v>
      </c>
      <c r="O50" s="52">
        <v>11940</v>
      </c>
      <c r="P50" s="52">
        <v>0</v>
      </c>
      <c r="Q50" s="52">
        <v>12078</v>
      </c>
      <c r="R50" s="52">
        <v>15326</v>
      </c>
      <c r="S50" s="52">
        <v>15445</v>
      </c>
      <c r="T50" s="52">
        <v>14687</v>
      </c>
      <c r="U50" s="98">
        <f t="shared" si="6"/>
        <v>-4.90773713175785E-2</v>
      </c>
      <c r="V50" s="52">
        <f t="shared" si="0"/>
        <v>-758</v>
      </c>
      <c r="W50" s="98">
        <f t="shared" si="7"/>
        <v>3.619249134506846E-2</v>
      </c>
      <c r="X50" s="98">
        <f>IFERROR(T50/T48,"-")</f>
        <v>0.63061399742378699</v>
      </c>
    </row>
    <row r="51" spans="2:24" x14ac:dyDescent="0.25">
      <c r="B51" s="97" t="s">
        <v>142</v>
      </c>
      <c r="C51" s="52">
        <v>29854</v>
      </c>
      <c r="D51" s="52">
        <v>9862</v>
      </c>
      <c r="E51" s="52">
        <v>24847</v>
      </c>
      <c r="F51" s="52">
        <v>47385</v>
      </c>
      <c r="G51" s="52">
        <v>49008</v>
      </c>
      <c r="H51" s="52">
        <v>52595</v>
      </c>
      <c r="I51" s="98">
        <f t="shared" si="1"/>
        <v>7.3192131896833157E-2</v>
      </c>
      <c r="J51" s="52">
        <f t="shared" si="2"/>
        <v>3587</v>
      </c>
      <c r="K51" s="98">
        <f t="shared" si="3"/>
        <v>0.76174047028873848</v>
      </c>
      <c r="L51" s="52">
        <f t="shared" si="4"/>
        <v>22741</v>
      </c>
      <c r="M51" s="98">
        <f t="shared" si="5"/>
        <v>9.597137372543009E-3</v>
      </c>
      <c r="N51" s="98">
        <f>H51/H48</f>
        <v>0.18274208679337062</v>
      </c>
      <c r="O51" s="52">
        <v>2960</v>
      </c>
      <c r="P51" s="52">
        <v>0</v>
      </c>
      <c r="Q51" s="52">
        <v>3617</v>
      </c>
      <c r="R51" s="52">
        <v>3421</v>
      </c>
      <c r="S51" s="52">
        <v>4084</v>
      </c>
      <c r="T51" s="52">
        <v>3796</v>
      </c>
      <c r="U51" s="98">
        <f t="shared" si="6"/>
        <v>-7.0519098922624868E-2</v>
      </c>
      <c r="V51" s="52">
        <f t="shared" si="0"/>
        <v>-288</v>
      </c>
      <c r="W51" s="98">
        <f t="shared" si="7"/>
        <v>8.0787232736186359E-3</v>
      </c>
      <c r="X51" s="98">
        <f>IFERROR(T51/T48,"-")</f>
        <v>0.16298840704164877</v>
      </c>
    </row>
    <row r="52" spans="2:24" ht="16.5" thickBot="1" x14ac:dyDescent="0.3">
      <c r="B52" s="137" t="s">
        <v>63</v>
      </c>
      <c r="C52" s="138">
        <v>70627</v>
      </c>
      <c r="D52" s="138">
        <v>18151</v>
      </c>
      <c r="E52" s="138">
        <v>23756</v>
      </c>
      <c r="F52" s="138">
        <v>45819</v>
      </c>
      <c r="G52" s="138">
        <v>49548</v>
      </c>
      <c r="H52" s="138">
        <v>51880</v>
      </c>
      <c r="I52" s="139">
        <f t="shared" si="1"/>
        <v>4.7065471865665565E-2</v>
      </c>
      <c r="J52" s="138">
        <f t="shared" si="2"/>
        <v>2332</v>
      </c>
      <c r="K52" s="139">
        <f t="shared" si="3"/>
        <v>-0.26543673099522846</v>
      </c>
      <c r="L52" s="138">
        <f t="shared" si="4"/>
        <v>-18747</v>
      </c>
      <c r="M52" s="139">
        <f t="shared" si="5"/>
        <v>9.4666695862255217E-3</v>
      </c>
      <c r="N52" s="139">
        <f>H52/H48</f>
        <v>0.18025780897119628</v>
      </c>
      <c r="O52" s="138">
        <v>6074</v>
      </c>
      <c r="P52" s="138">
        <v>845</v>
      </c>
      <c r="Q52" s="138">
        <v>4089</v>
      </c>
      <c r="R52" s="138">
        <v>4538</v>
      </c>
      <c r="S52" s="138">
        <v>4613</v>
      </c>
      <c r="T52" s="138">
        <v>4807</v>
      </c>
      <c r="U52" s="139">
        <f t="shared" si="6"/>
        <v>4.2055061781920644E-2</v>
      </c>
      <c r="V52" s="138">
        <f t="shared" si="0"/>
        <v>194</v>
      </c>
      <c r="W52" s="139">
        <f t="shared" si="7"/>
        <v>1.071652914810914E-2</v>
      </c>
      <c r="X52" s="139">
        <f>IFERROR(T52/T48,"-")</f>
        <v>0.20639759553456419</v>
      </c>
    </row>
    <row r="53" spans="2:24" ht="15.75" x14ac:dyDescent="0.25">
      <c r="B53" s="130" t="s">
        <v>53</v>
      </c>
      <c r="C53" s="131">
        <f t="shared" ref="C53:H56" si="8">C6-C11-C16-C21-C26-C30-C35-C39-C44-C48</f>
        <v>126097</v>
      </c>
      <c r="D53" s="131">
        <f t="shared" si="8"/>
        <v>141186</v>
      </c>
      <c r="E53" s="131">
        <f t="shared" si="8"/>
        <v>71959</v>
      </c>
      <c r="F53" s="131">
        <f t="shared" si="8"/>
        <v>111437</v>
      </c>
      <c r="G53" s="131">
        <f t="shared" si="8"/>
        <v>123198</v>
      </c>
      <c r="H53" s="131">
        <f t="shared" si="8"/>
        <v>128395</v>
      </c>
      <c r="I53" s="132">
        <f t="shared" si="1"/>
        <v>4.2184126365687691E-2</v>
      </c>
      <c r="J53" s="131">
        <f t="shared" si="2"/>
        <v>5197</v>
      </c>
      <c r="K53" s="132">
        <f t="shared" si="3"/>
        <v>1.8224065600291883E-2</v>
      </c>
      <c r="L53" s="131">
        <f t="shared" si="4"/>
        <v>2298</v>
      </c>
      <c r="M53" s="132">
        <f t="shared" si="5"/>
        <v>2.3428547446480836E-2</v>
      </c>
      <c r="N53" s="133">
        <f>H53/H53</f>
        <v>1</v>
      </c>
      <c r="O53" s="131">
        <v>10954</v>
      </c>
      <c r="P53" s="131">
        <v>2510</v>
      </c>
      <c r="Q53" s="131">
        <v>8951</v>
      </c>
      <c r="R53" s="131">
        <v>10349</v>
      </c>
      <c r="S53" s="131">
        <v>10850</v>
      </c>
      <c r="T53" s="131">
        <v>10319</v>
      </c>
      <c r="U53" s="132">
        <f t="shared" si="6"/>
        <v>-4.8940092165898563E-2</v>
      </c>
      <c r="V53" s="131">
        <f t="shared" si="0"/>
        <v>-531</v>
      </c>
      <c r="W53" s="132">
        <f t="shared" si="7"/>
        <v>2.4439259619608085E-2</v>
      </c>
      <c r="X53" s="133">
        <f>IFERROR(T53/T53,"-")</f>
        <v>1</v>
      </c>
    </row>
    <row r="54" spans="2:24" ht="15.75" x14ac:dyDescent="0.25">
      <c r="B54" s="134" t="s">
        <v>60</v>
      </c>
      <c r="C54" s="135">
        <f t="shared" si="8"/>
        <v>121616</v>
      </c>
      <c r="D54" s="135">
        <f t="shared" si="8"/>
        <v>108316</v>
      </c>
      <c r="E54" s="135">
        <f t="shared" si="8"/>
        <v>72713</v>
      </c>
      <c r="F54" s="135">
        <f t="shared" si="8"/>
        <v>108068</v>
      </c>
      <c r="G54" s="135">
        <f t="shared" si="8"/>
        <v>113742</v>
      </c>
      <c r="H54" s="135">
        <f t="shared" si="8"/>
        <v>117096</v>
      </c>
      <c r="I54" s="136">
        <f t="shared" si="1"/>
        <v>2.948778815213382E-2</v>
      </c>
      <c r="J54" s="135">
        <f t="shared" si="2"/>
        <v>3354</v>
      </c>
      <c r="K54" s="136">
        <f t="shared" si="3"/>
        <v>-3.7166162347059606E-2</v>
      </c>
      <c r="L54" s="135">
        <f t="shared" si="4"/>
        <v>-4520</v>
      </c>
      <c r="M54" s="136">
        <f t="shared" si="5"/>
        <v>2.1366791477807703E-2</v>
      </c>
      <c r="N54" s="136">
        <f>H54/H53</f>
        <v>0.91199813076833214</v>
      </c>
      <c r="O54" s="135">
        <v>10588</v>
      </c>
      <c r="P54" s="135">
        <v>2451</v>
      </c>
      <c r="Q54" s="135">
        <v>8704</v>
      </c>
      <c r="R54" s="135">
        <v>10040</v>
      </c>
      <c r="S54" s="135">
        <v>9788</v>
      </c>
      <c r="T54" s="135">
        <v>9325</v>
      </c>
      <c r="U54" s="136">
        <f t="shared" si="6"/>
        <v>-4.7302819779321603E-2</v>
      </c>
      <c r="V54" s="135">
        <f t="shared" si="0"/>
        <v>-463</v>
      </c>
      <c r="W54" s="136">
        <f t="shared" si="7"/>
        <v>2.3709553249672929E-2</v>
      </c>
      <c r="X54" s="136">
        <f>IFERROR(T54/T53,"-")</f>
        <v>0.90367283651516617</v>
      </c>
    </row>
    <row r="55" spans="2:24" x14ac:dyDescent="0.25">
      <c r="B55" s="97" t="s">
        <v>140</v>
      </c>
      <c r="C55" s="52">
        <f t="shared" si="8"/>
        <v>107308</v>
      </c>
      <c r="D55" s="52">
        <f t="shared" si="8"/>
        <v>141538</v>
      </c>
      <c r="E55" s="52">
        <f t="shared" si="8"/>
        <v>205466</v>
      </c>
      <c r="F55" s="52">
        <f t="shared" si="8"/>
        <v>395430</v>
      </c>
      <c r="G55" s="52">
        <f t="shared" si="8"/>
        <v>337607</v>
      </c>
      <c r="H55" s="52">
        <f t="shared" si="8"/>
        <v>442191</v>
      </c>
      <c r="I55" s="98">
        <f t="shared" si="1"/>
        <v>0.30978030668795364</v>
      </c>
      <c r="J55" s="52">
        <f t="shared" si="2"/>
        <v>104584</v>
      </c>
      <c r="K55" s="98">
        <f t="shared" si="3"/>
        <v>3.1207645282737539</v>
      </c>
      <c r="L55" s="52">
        <f t="shared" si="4"/>
        <v>334883</v>
      </c>
      <c r="M55" s="98">
        <f t="shared" si="5"/>
        <v>8.0687665593728794E-2</v>
      </c>
      <c r="N55" s="98">
        <f>H55/H53</f>
        <v>3.4439892519179094</v>
      </c>
      <c r="O55" s="52">
        <v>7862</v>
      </c>
      <c r="P55" s="52">
        <v>1592</v>
      </c>
      <c r="Q55" s="52">
        <v>6327</v>
      </c>
      <c r="R55" s="52">
        <v>6948</v>
      </c>
      <c r="S55" s="52">
        <v>6786</v>
      </c>
      <c r="T55" s="52">
        <v>6385</v>
      </c>
      <c r="U55" s="98">
        <f t="shared" si="6"/>
        <v>-5.9092248747421139E-2</v>
      </c>
      <c r="V55" s="52">
        <f t="shared" si="0"/>
        <v>-401</v>
      </c>
      <c r="W55" s="98">
        <f t="shared" si="7"/>
        <v>1.640776653174577E-2</v>
      </c>
      <c r="X55" s="98">
        <f>IFERROR(T55/T53,"-")</f>
        <v>0.61876150789805218</v>
      </c>
    </row>
    <row r="56" spans="2:24" x14ac:dyDescent="0.25">
      <c r="B56" s="97" t="s">
        <v>142</v>
      </c>
      <c r="C56" s="52">
        <f t="shared" si="8"/>
        <v>53129</v>
      </c>
      <c r="D56" s="52">
        <f t="shared" si="8"/>
        <v>55444</v>
      </c>
      <c r="E56" s="52">
        <f t="shared" si="8"/>
        <v>56786</v>
      </c>
      <c r="F56" s="52">
        <f t="shared" si="8"/>
        <v>83987</v>
      </c>
      <c r="G56" s="52">
        <f t="shared" si="8"/>
        <v>117555</v>
      </c>
      <c r="H56" s="52">
        <f t="shared" si="8"/>
        <v>116853</v>
      </c>
      <c r="I56" s="98">
        <f t="shared" si="1"/>
        <v>-5.9716728339925806E-3</v>
      </c>
      <c r="J56" s="52">
        <f t="shared" si="2"/>
        <v>-702</v>
      </c>
      <c r="K56" s="98">
        <f t="shared" si="3"/>
        <v>1.1994202789437032</v>
      </c>
      <c r="L56" s="52">
        <f t="shared" si="4"/>
        <v>63724</v>
      </c>
      <c r="M56" s="98">
        <f t="shared" si="5"/>
        <v>2.1322450677702599E-2</v>
      </c>
      <c r="N56" s="98">
        <f>H56/H53</f>
        <v>0.91010553370458347</v>
      </c>
      <c r="O56" s="52">
        <v>2726</v>
      </c>
      <c r="P56" s="52">
        <v>859</v>
      </c>
      <c r="Q56" s="52">
        <v>2377</v>
      </c>
      <c r="R56" s="52">
        <v>3092</v>
      </c>
      <c r="S56" s="52">
        <v>3002</v>
      </c>
      <c r="T56" s="52">
        <v>2940</v>
      </c>
      <c r="U56" s="98">
        <f t="shared" si="6"/>
        <v>-2.0652898067954673E-2</v>
      </c>
      <c r="V56" s="52">
        <f t="shared" si="0"/>
        <v>-62</v>
      </c>
      <c r="W56" s="98">
        <f t="shared" si="7"/>
        <v>7.3017867179271615E-3</v>
      </c>
      <c r="X56" s="98">
        <f>IFERROR(T56/T53,"-")</f>
        <v>0.28491132861711405</v>
      </c>
    </row>
    <row r="57" spans="2:24" ht="15.75" x14ac:dyDescent="0.25">
      <c r="B57" s="137" t="s">
        <v>63</v>
      </c>
      <c r="C57" s="138">
        <f>C53-C54</f>
        <v>4481</v>
      </c>
      <c r="D57" s="138">
        <f t="shared" ref="D57:H57" si="9">D53-D54</f>
        <v>32870</v>
      </c>
      <c r="E57" s="138">
        <f t="shared" si="9"/>
        <v>-754</v>
      </c>
      <c r="F57" s="138">
        <f t="shared" si="9"/>
        <v>3369</v>
      </c>
      <c r="G57" s="138">
        <f t="shared" si="9"/>
        <v>9456</v>
      </c>
      <c r="H57" s="138">
        <f t="shared" si="9"/>
        <v>11299</v>
      </c>
      <c r="I57" s="139">
        <f t="shared" si="1"/>
        <v>0.19490270727580383</v>
      </c>
      <c r="J57" s="138">
        <f t="shared" si="2"/>
        <v>1843</v>
      </c>
      <c r="K57" s="139">
        <f t="shared" si="3"/>
        <v>1.5215353715688464</v>
      </c>
      <c r="L57" s="138">
        <f t="shared" si="4"/>
        <v>6818</v>
      </c>
      <c r="M57" s="139">
        <f t="shared" si="5"/>
        <v>2.0617559686731336E-3</v>
      </c>
      <c r="N57" s="139">
        <f>H57/H53</f>
        <v>8.8001869231667904E-2</v>
      </c>
      <c r="O57" s="138">
        <v>444</v>
      </c>
      <c r="P57" s="138">
        <v>133</v>
      </c>
      <c r="Q57" s="138">
        <v>2205</v>
      </c>
      <c r="R57" s="138">
        <v>1076</v>
      </c>
      <c r="S57" s="138">
        <v>1898</v>
      </c>
      <c r="T57" s="138">
        <v>4419</v>
      </c>
      <c r="U57" s="139">
        <f t="shared" si="6"/>
        <v>1.3282402528977872</v>
      </c>
      <c r="V57" s="138">
        <f t="shared" si="0"/>
        <v>2521</v>
      </c>
      <c r="W57" s="139">
        <f t="shared" si="7"/>
        <v>2.540983993690047E-3</v>
      </c>
      <c r="X57" s="139">
        <f>IFERROR(T57/T53,"-")</f>
        <v>0.42823917046225407</v>
      </c>
    </row>
    <row r="58" spans="2:24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2"/>
      <c r="L58" s="104"/>
      <c r="M58" s="104"/>
      <c r="N58" s="104"/>
    </row>
    <row r="59" spans="2:24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  <c r="M59" s="105"/>
      <c r="N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37C30-21D9-4143-80CF-E1F70C128D69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41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P3" s="141" t="s">
        <v>260</v>
      </c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</row>
    <row r="4" spans="1:27" ht="6" customHeight="1" x14ac:dyDescent="0.25"/>
    <row r="5" spans="1:27" ht="15.75" x14ac:dyDescent="0.25">
      <c r="B5" s="143"/>
      <c r="C5" s="300" t="s">
        <v>43</v>
      </c>
      <c r="D5" s="301"/>
      <c r="E5" s="301"/>
      <c r="F5" s="301"/>
      <c r="G5" s="301"/>
      <c r="H5" s="301"/>
      <c r="I5" s="301"/>
      <c r="J5" s="301"/>
      <c r="K5" s="301"/>
      <c r="L5" s="301"/>
      <c r="M5" s="301"/>
      <c r="P5" s="143"/>
      <c r="Q5" s="300" t="s">
        <v>43</v>
      </c>
      <c r="R5" s="301"/>
      <c r="S5" s="301"/>
      <c r="T5" s="301"/>
      <c r="U5" s="301"/>
      <c r="V5" s="301"/>
      <c r="W5" s="301"/>
      <c r="X5" s="301"/>
      <c r="Y5" s="301"/>
      <c r="Z5" s="301"/>
      <c r="AA5" s="301"/>
    </row>
    <row r="6" spans="1:27" s="144" customFormat="1" ht="72" customHeight="1" x14ac:dyDescent="0.25">
      <c r="B6" s="145"/>
      <c r="C6" s="146">
        <v>2018</v>
      </c>
      <c r="D6" s="147">
        <v>2019</v>
      </c>
      <c r="E6" s="147">
        <v>2020</v>
      </c>
      <c r="F6" s="147">
        <v>2021</v>
      </c>
      <c r="G6" s="147">
        <v>2022</v>
      </c>
      <c r="H6" s="147">
        <v>2023</v>
      </c>
      <c r="I6" s="148" t="str">
        <f>CONCATENATE("var. ",RIGHT(H6,2),"/",RIGHT(G6,2))</f>
        <v>var. 23/22</v>
      </c>
      <c r="J6" s="148" t="str">
        <f>CONCATENATE("var. ",RIGHT(H6,2),"/",RIGHT(E6,2))</f>
        <v>var. 23/20</v>
      </c>
      <c r="K6" s="149" t="str">
        <f>CONCATENATE("dif. ",RIGHT(H6,2),"/",RIGHT(G6,2))</f>
        <v>dif. 23/22</v>
      </c>
      <c r="L6" s="149" t="str">
        <f>CONCATENATE("dif. ",RIGHT(H6,2),"/",RIGHT(E6,2))</f>
        <v>dif. 23/20</v>
      </c>
      <c r="M6" s="148" t="str">
        <f>CONCATENATE("Cuota s/ total lugares de residencia ",RIGHT(H6,4))</f>
        <v>Cuota s/ total lugares de residencia 2023</v>
      </c>
      <c r="P6" s="145"/>
      <c r="Q6" s="146">
        <v>2018</v>
      </c>
      <c r="R6" s="147">
        <v>2019</v>
      </c>
      <c r="S6" s="147">
        <v>2020</v>
      </c>
      <c r="T6" s="147">
        <v>2021</v>
      </c>
      <c r="U6" s="147">
        <v>2022</v>
      </c>
      <c r="V6" s="147">
        <v>2023</v>
      </c>
      <c r="W6" s="148" t="str">
        <f>CONCATENATE("var. ",RIGHT(V6,2),"/",RIGHT(U6,2))</f>
        <v>var. 23/22</v>
      </c>
      <c r="X6" s="148" t="str">
        <f>CONCATENATE("var. ",RIGHT(V6,2),"/",RIGHT(S6,2))</f>
        <v>var. 23/20</v>
      </c>
      <c r="Y6" s="149" t="str">
        <f>CONCATENATE("dif. ",RIGHT(V6,2),"/",RIGHT(U6,2))</f>
        <v>dif. 23/22</v>
      </c>
      <c r="Z6" s="149" t="str">
        <f>CONCATENATE("dif. ",RIGHT(V6,2),"/",RIGHT(S6,2))</f>
        <v>dif. 23/20</v>
      </c>
      <c r="AA6" s="148" t="str">
        <f>CONCATENATE("Cuota s/ total lugares de residencia ",RIGHT(V6,4))</f>
        <v>Cuota s/ total lugares de residencia 2023</v>
      </c>
    </row>
    <row r="7" spans="1:27" x14ac:dyDescent="0.25">
      <c r="A7" s="1"/>
      <c r="B7" s="150" t="s">
        <v>43</v>
      </c>
      <c r="C7" s="151"/>
      <c r="D7" s="151"/>
      <c r="E7" s="151"/>
      <c r="F7" s="151"/>
      <c r="G7" s="151"/>
      <c r="H7" s="152"/>
      <c r="I7" s="152"/>
      <c r="J7" s="152"/>
      <c r="K7" s="152"/>
      <c r="L7" s="151"/>
      <c r="M7" s="151"/>
      <c r="N7" s="79"/>
      <c r="P7" s="153" t="s">
        <v>45</v>
      </c>
      <c r="Q7" s="151"/>
      <c r="R7" s="151"/>
      <c r="S7" s="151"/>
      <c r="T7" s="151"/>
      <c r="U7" s="151"/>
      <c r="V7" s="152"/>
      <c r="W7" s="152"/>
      <c r="X7" s="152"/>
      <c r="Y7" s="152"/>
      <c r="Z7" s="151"/>
      <c r="AA7" s="151"/>
    </row>
    <row r="8" spans="1:27" x14ac:dyDescent="0.25">
      <c r="A8" s="1"/>
      <c r="B8" s="154" t="s">
        <v>68</v>
      </c>
      <c r="C8" s="155">
        <v>4872456</v>
      </c>
      <c r="D8" s="155">
        <v>4831573</v>
      </c>
      <c r="E8" s="155">
        <v>1565303</v>
      </c>
      <c r="F8" s="155">
        <v>2335438</v>
      </c>
      <c r="G8" s="155">
        <v>4757683</v>
      </c>
      <c r="H8" s="155">
        <v>5188807</v>
      </c>
      <c r="I8" s="156">
        <f>IFERROR(H8/G8-1,"-")</f>
        <v>9.0616377762032574E-2</v>
      </c>
      <c r="J8" s="156">
        <f>IFERROR(H8/E8-1,"-")</f>
        <v>2.3148898328310876</v>
      </c>
      <c r="K8" s="155">
        <f>H8-G8</f>
        <v>431124</v>
      </c>
      <c r="L8" s="155">
        <f>H8-E8</f>
        <v>3623504</v>
      </c>
      <c r="M8" s="156">
        <f>H8/H$8</f>
        <v>1</v>
      </c>
      <c r="N8" s="79"/>
      <c r="P8" s="154" t="s">
        <v>68</v>
      </c>
      <c r="Q8" s="155">
        <v>1322486</v>
      </c>
      <c r="R8" s="155">
        <v>1299411</v>
      </c>
      <c r="S8" s="155">
        <v>375345</v>
      </c>
      <c r="T8" s="155">
        <v>492258</v>
      </c>
      <c r="U8" s="155">
        <v>1243535</v>
      </c>
      <c r="V8" s="155">
        <v>1319978</v>
      </c>
      <c r="W8" s="156">
        <f>IFERROR(V8/U8-1,"-")</f>
        <v>6.1472334916186533E-2</v>
      </c>
      <c r="X8" s="156">
        <f>IFERROR(V8/S8-1,"-")</f>
        <v>2.5167059638465945</v>
      </c>
      <c r="Y8" s="155">
        <f>V8-U8</f>
        <v>76443</v>
      </c>
      <c r="Z8" s="155">
        <f>V8-S8</f>
        <v>944633</v>
      </c>
      <c r="AA8" s="156">
        <f>V8/V$8</f>
        <v>1</v>
      </c>
    </row>
    <row r="9" spans="1:27" x14ac:dyDescent="0.25">
      <c r="A9" s="1" t="s">
        <v>96</v>
      </c>
      <c r="B9" s="157" t="s">
        <v>97</v>
      </c>
      <c r="C9" s="158">
        <v>1028693</v>
      </c>
      <c r="D9" s="158">
        <v>1047557</v>
      </c>
      <c r="E9" s="158">
        <v>456683</v>
      </c>
      <c r="F9" s="158">
        <v>800301</v>
      </c>
      <c r="G9" s="158">
        <v>1016781</v>
      </c>
      <c r="H9" s="158">
        <v>1041269</v>
      </c>
      <c r="I9" s="159">
        <f>IFERROR(H9/G9-1,"-")</f>
        <v>2.4083848931087504E-2</v>
      </c>
      <c r="J9" s="160">
        <f t="shared" ref="J9:J20" si="0">IFERROR(H9/E9-1,"-")</f>
        <v>1.2800695449578812</v>
      </c>
      <c r="K9" s="158">
        <f t="shared" ref="K9:K19" si="1">H9-G9</f>
        <v>24488</v>
      </c>
      <c r="L9" s="158">
        <f t="shared" ref="L9:L20" si="2">H9-E9</f>
        <v>584586</v>
      </c>
      <c r="M9" s="159">
        <f>H9/H$8</f>
        <v>0.20067599353762822</v>
      </c>
      <c r="N9" s="79"/>
      <c r="P9" s="157" t="s">
        <v>97</v>
      </c>
      <c r="Q9" s="158">
        <v>132322</v>
      </c>
      <c r="R9" s="158">
        <v>127819</v>
      </c>
      <c r="S9" s="158">
        <v>51760</v>
      </c>
      <c r="T9" s="158">
        <v>83468</v>
      </c>
      <c r="U9" s="158">
        <v>123951</v>
      </c>
      <c r="V9" s="158">
        <v>118966</v>
      </c>
      <c r="W9" s="159">
        <f>IFERROR(V9/U9-1,"-")</f>
        <v>-4.0217505304515511E-2</v>
      </c>
      <c r="X9" s="160">
        <f t="shared" ref="X9:X20" si="3">IFERROR(V9/S9-1,"-")</f>
        <v>1.2984157650695516</v>
      </c>
      <c r="Y9" s="158">
        <f t="shared" ref="Y9:Y19" si="4">V9-U9</f>
        <v>-4985</v>
      </c>
      <c r="Z9" s="158">
        <f t="shared" ref="Z9:Z20" si="5">V9-S9</f>
        <v>67206</v>
      </c>
      <c r="AA9" s="159">
        <f>V9/V$8</f>
        <v>9.0127259696752518E-2</v>
      </c>
    </row>
    <row r="10" spans="1:27" x14ac:dyDescent="0.25">
      <c r="A10" s="161" t="s">
        <v>103</v>
      </c>
      <c r="B10" s="162" t="s">
        <v>103</v>
      </c>
      <c r="C10" s="163">
        <v>422456</v>
      </c>
      <c r="D10" s="163">
        <v>415150</v>
      </c>
      <c r="E10" s="163">
        <v>208389</v>
      </c>
      <c r="F10" s="163">
        <v>416048</v>
      </c>
      <c r="G10" s="163">
        <v>423208</v>
      </c>
      <c r="H10" s="163">
        <v>428791</v>
      </c>
      <c r="I10" s="164">
        <f>IFERROR(H10/G10-1,"-")</f>
        <v>1.3192094667397569E-2</v>
      </c>
      <c r="J10" s="165">
        <f t="shared" si="0"/>
        <v>1.0576469967224758</v>
      </c>
      <c r="K10" s="163">
        <f t="shared" si="1"/>
        <v>5583</v>
      </c>
      <c r="L10" s="163">
        <f t="shared" si="2"/>
        <v>220402</v>
      </c>
      <c r="M10" s="164">
        <f>H10/H$8</f>
        <v>8.2637685309937328E-2</v>
      </c>
      <c r="N10" s="79"/>
      <c r="P10" s="162" t="s">
        <v>103</v>
      </c>
      <c r="Q10" s="163">
        <v>42034</v>
      </c>
      <c r="R10" s="163">
        <v>51328</v>
      </c>
      <c r="S10" s="163">
        <v>24912</v>
      </c>
      <c r="T10" s="163">
        <v>43482</v>
      </c>
      <c r="U10" s="163">
        <v>48094</v>
      </c>
      <c r="V10" s="163">
        <v>51902</v>
      </c>
      <c r="W10" s="164">
        <f>IFERROR(V10/U10-1,"-")</f>
        <v>7.9178275876408799E-2</v>
      </c>
      <c r="X10" s="165">
        <f t="shared" si="3"/>
        <v>1.083413615928067</v>
      </c>
      <c r="Y10" s="163">
        <f t="shared" si="4"/>
        <v>3808</v>
      </c>
      <c r="Z10" s="163">
        <f t="shared" si="5"/>
        <v>26990</v>
      </c>
      <c r="AA10" s="164">
        <f>V10/V$8</f>
        <v>3.9320352308902115E-2</v>
      </c>
    </row>
    <row r="11" spans="1:27" x14ac:dyDescent="0.25">
      <c r="A11" s="161" t="s">
        <v>100</v>
      </c>
      <c r="B11" s="162" t="s">
        <v>100</v>
      </c>
      <c r="C11" s="163">
        <v>606237</v>
      </c>
      <c r="D11" s="163">
        <v>632407</v>
      </c>
      <c r="E11" s="163">
        <v>248294</v>
      </c>
      <c r="F11" s="163">
        <v>384253</v>
      </c>
      <c r="G11" s="163">
        <v>593573</v>
      </c>
      <c r="H11" s="163">
        <v>612478</v>
      </c>
      <c r="I11" s="164">
        <f>IFERROR(H11/G11-1,"-")</f>
        <v>3.1849494501939857E-2</v>
      </c>
      <c r="J11" s="165">
        <f t="shared" si="0"/>
        <v>1.4667450683463956</v>
      </c>
      <c r="K11" s="163">
        <f t="shared" si="1"/>
        <v>18905</v>
      </c>
      <c r="L11" s="163">
        <f t="shared" si="2"/>
        <v>364184</v>
      </c>
      <c r="M11" s="164">
        <f>H11/H$8</f>
        <v>0.11803830822769087</v>
      </c>
      <c r="N11" s="79"/>
      <c r="P11" s="162" t="s">
        <v>100</v>
      </c>
      <c r="Q11" s="163">
        <v>90288</v>
      </c>
      <c r="R11" s="163">
        <v>76491</v>
      </c>
      <c r="S11" s="163">
        <v>26848</v>
      </c>
      <c r="T11" s="163">
        <v>39986</v>
      </c>
      <c r="U11" s="163">
        <v>75857</v>
      </c>
      <c r="V11" s="163">
        <v>67064</v>
      </c>
      <c r="W11" s="164">
        <f>IFERROR(V11/U11-1,"-")</f>
        <v>-0.1159154725338466</v>
      </c>
      <c r="X11" s="165">
        <f t="shared" si="3"/>
        <v>1.4979141835518472</v>
      </c>
      <c r="Y11" s="163">
        <f t="shared" si="4"/>
        <v>-8793</v>
      </c>
      <c r="Z11" s="163">
        <f t="shared" si="5"/>
        <v>40216</v>
      </c>
      <c r="AA11" s="164">
        <f>V11/V$8</f>
        <v>5.0806907387850403E-2</v>
      </c>
    </row>
    <row r="12" spans="1:27" x14ac:dyDescent="0.25">
      <c r="A12" s="1"/>
      <c r="B12" s="157" t="s">
        <v>107</v>
      </c>
      <c r="C12" s="158">
        <v>3843763</v>
      </c>
      <c r="D12" s="158">
        <v>3784016</v>
      </c>
      <c r="E12" s="158">
        <v>1108620</v>
      </c>
      <c r="F12" s="158">
        <v>1535137</v>
      </c>
      <c r="G12" s="158">
        <v>3740902</v>
      </c>
      <c r="H12" s="158">
        <v>4147538</v>
      </c>
      <c r="I12" s="159">
        <f>IFERROR(H12/G12-1,"-")</f>
        <v>0.10869998732925912</v>
      </c>
      <c r="J12" s="160">
        <f t="shared" si="0"/>
        <v>2.7411719074164278</v>
      </c>
      <c r="K12" s="158">
        <f t="shared" si="1"/>
        <v>406636</v>
      </c>
      <c r="L12" s="158">
        <f t="shared" si="2"/>
        <v>3038918</v>
      </c>
      <c r="M12" s="159">
        <f>H12/H$8</f>
        <v>0.79932400646237178</v>
      </c>
      <c r="N12" s="79"/>
      <c r="P12" s="157" t="s">
        <v>107</v>
      </c>
      <c r="Q12" s="158">
        <v>1190164</v>
      </c>
      <c r="R12" s="158">
        <v>1171592</v>
      </c>
      <c r="S12" s="158">
        <v>323585</v>
      </c>
      <c r="T12" s="158">
        <v>408790</v>
      </c>
      <c r="U12" s="158">
        <v>1119584</v>
      </c>
      <c r="V12" s="158">
        <v>1201012</v>
      </c>
      <c r="W12" s="159">
        <f>IFERROR(V12/U12-1,"-")</f>
        <v>7.2730585646097135E-2</v>
      </c>
      <c r="X12" s="160">
        <f t="shared" si="3"/>
        <v>2.7115811919588362</v>
      </c>
      <c r="Y12" s="158">
        <f t="shared" si="4"/>
        <v>81428</v>
      </c>
      <c r="Z12" s="158">
        <f t="shared" si="5"/>
        <v>877427</v>
      </c>
      <c r="AA12" s="159">
        <f>V12/V$8</f>
        <v>0.9098727403032475</v>
      </c>
    </row>
    <row r="13" spans="1:27" s="56" customFormat="1" x14ac:dyDescent="0.25">
      <c r="B13" s="162" t="s">
        <v>110</v>
      </c>
      <c r="C13" s="163">
        <v>1692213</v>
      </c>
      <c r="D13" s="163">
        <v>1721079</v>
      </c>
      <c r="E13" s="163">
        <v>436137</v>
      </c>
      <c r="F13" s="163">
        <v>446045</v>
      </c>
      <c r="G13" s="163">
        <v>1722453</v>
      </c>
      <c r="H13" s="163">
        <v>1939344</v>
      </c>
      <c r="I13" s="164">
        <f t="shared" ref="I13:I20" si="6">IFERROR(H13/G13-1,"-")</f>
        <v>0.12591983641933924</v>
      </c>
      <c r="J13" s="165">
        <f t="shared" si="0"/>
        <v>3.4466394733764849</v>
      </c>
      <c r="K13" s="163">
        <f t="shared" si="1"/>
        <v>216891</v>
      </c>
      <c r="L13" s="163">
        <f t="shared" si="2"/>
        <v>1503207</v>
      </c>
      <c r="M13" s="164">
        <f t="shared" ref="M13:M20" si="7">H13/H$8</f>
        <v>0.37375527746551374</v>
      </c>
      <c r="N13" s="166"/>
      <c r="P13" s="162" t="s">
        <v>110</v>
      </c>
      <c r="Q13" s="163">
        <v>614177</v>
      </c>
      <c r="R13" s="163">
        <v>640459</v>
      </c>
      <c r="S13" s="163">
        <v>146501</v>
      </c>
      <c r="T13" s="163">
        <v>142606</v>
      </c>
      <c r="U13" s="163">
        <v>581865</v>
      </c>
      <c r="V13" s="163">
        <v>634691</v>
      </c>
      <c r="W13" s="164">
        <f t="shared" ref="W13:W20" si="8">IFERROR(V13/U13-1,"-")</f>
        <v>9.0787381952858404E-2</v>
      </c>
      <c r="X13" s="165">
        <f t="shared" si="3"/>
        <v>3.3323322025105631</v>
      </c>
      <c r="Y13" s="163">
        <f t="shared" si="4"/>
        <v>52826</v>
      </c>
      <c r="Z13" s="163">
        <f t="shared" si="5"/>
        <v>488190</v>
      </c>
      <c r="AA13" s="164">
        <f t="shared" ref="AA13:AA20" si="9">V13/V$8</f>
        <v>0.4808345290603328</v>
      </c>
    </row>
    <row r="14" spans="1:27" s="56" customFormat="1" x14ac:dyDescent="0.25">
      <c r="B14" s="162" t="s">
        <v>113</v>
      </c>
      <c r="C14" s="163">
        <v>580856</v>
      </c>
      <c r="D14" s="163">
        <v>491040</v>
      </c>
      <c r="E14" s="163">
        <v>138922</v>
      </c>
      <c r="F14" s="163">
        <v>222501</v>
      </c>
      <c r="G14" s="163">
        <v>385709</v>
      </c>
      <c r="H14" s="163">
        <v>431586</v>
      </c>
      <c r="I14" s="164">
        <f t="shared" si="6"/>
        <v>0.11894200031630064</v>
      </c>
      <c r="J14" s="165">
        <f t="shared" si="0"/>
        <v>2.1066785678294293</v>
      </c>
      <c r="K14" s="163">
        <f t="shared" si="1"/>
        <v>45877</v>
      </c>
      <c r="L14" s="163">
        <f t="shared" si="2"/>
        <v>292664</v>
      </c>
      <c r="M14" s="164">
        <f t="shared" si="7"/>
        <v>8.3176344774434668E-2</v>
      </c>
      <c r="N14" s="166"/>
      <c r="P14" s="162" t="s">
        <v>113</v>
      </c>
      <c r="Q14" s="163">
        <v>72717</v>
      </c>
      <c r="R14" s="163">
        <v>52401</v>
      </c>
      <c r="S14" s="163">
        <v>16159</v>
      </c>
      <c r="T14" s="163">
        <v>21846</v>
      </c>
      <c r="U14" s="163">
        <v>39072</v>
      </c>
      <c r="V14" s="163">
        <v>45133</v>
      </c>
      <c r="W14" s="164">
        <f t="shared" si="8"/>
        <v>0.15512387387387383</v>
      </c>
      <c r="X14" s="165">
        <f t="shared" si="3"/>
        <v>1.7930565010211028</v>
      </c>
      <c r="Y14" s="163">
        <f t="shared" si="4"/>
        <v>6061</v>
      </c>
      <c r="Z14" s="163">
        <f t="shared" si="5"/>
        <v>28974</v>
      </c>
      <c r="AA14" s="164">
        <f t="shared" si="9"/>
        <v>3.4192236537275621E-2</v>
      </c>
    </row>
    <row r="15" spans="1:27" x14ac:dyDescent="0.25">
      <c r="A15" s="1"/>
      <c r="B15" s="162" t="s">
        <v>116</v>
      </c>
      <c r="C15" s="163">
        <v>162041</v>
      </c>
      <c r="D15" s="163">
        <v>166950</v>
      </c>
      <c r="E15" s="163">
        <v>58766</v>
      </c>
      <c r="F15" s="163">
        <v>128102</v>
      </c>
      <c r="G15" s="163">
        <v>197280</v>
      </c>
      <c r="H15" s="163">
        <v>216824</v>
      </c>
      <c r="I15" s="164">
        <f t="shared" si="6"/>
        <v>9.9067315490673158E-2</v>
      </c>
      <c r="J15" s="165">
        <f t="shared" si="0"/>
        <v>2.6896164448830957</v>
      </c>
      <c r="K15" s="163">
        <f t="shared" si="1"/>
        <v>19544</v>
      </c>
      <c r="L15" s="163">
        <f t="shared" si="2"/>
        <v>158058</v>
      </c>
      <c r="M15" s="164">
        <f t="shared" si="7"/>
        <v>4.1786869313119569E-2</v>
      </c>
      <c r="N15" s="79"/>
      <c r="P15" s="162" t="s">
        <v>116</v>
      </c>
      <c r="Q15" s="163">
        <v>23684</v>
      </c>
      <c r="R15" s="163">
        <v>24405</v>
      </c>
      <c r="S15" s="163">
        <v>9702</v>
      </c>
      <c r="T15" s="163">
        <v>19919</v>
      </c>
      <c r="U15" s="163">
        <v>27268</v>
      </c>
      <c r="V15" s="163">
        <v>28898</v>
      </c>
      <c r="W15" s="164">
        <f t="shared" si="8"/>
        <v>5.9777028018189737E-2</v>
      </c>
      <c r="X15" s="165">
        <f t="shared" si="3"/>
        <v>1.9785611214182643</v>
      </c>
      <c r="Y15" s="163">
        <f t="shared" si="4"/>
        <v>1630</v>
      </c>
      <c r="Z15" s="163">
        <f t="shared" si="5"/>
        <v>19196</v>
      </c>
      <c r="AA15" s="164">
        <f t="shared" si="9"/>
        <v>2.1892789122242948E-2</v>
      </c>
    </row>
    <row r="16" spans="1:27" x14ac:dyDescent="0.25">
      <c r="A16" s="1"/>
      <c r="B16" s="162" t="s">
        <v>123</v>
      </c>
      <c r="C16" s="163">
        <v>146606</v>
      </c>
      <c r="D16" s="163">
        <v>137818</v>
      </c>
      <c r="E16" s="163">
        <v>39662</v>
      </c>
      <c r="F16" s="163">
        <v>93209</v>
      </c>
      <c r="G16" s="163">
        <v>169583</v>
      </c>
      <c r="H16" s="163">
        <v>165044</v>
      </c>
      <c r="I16" s="164">
        <f t="shared" si="6"/>
        <v>-2.6765654576225262E-2</v>
      </c>
      <c r="J16" s="165">
        <f t="shared" si="0"/>
        <v>3.1612626695577628</v>
      </c>
      <c r="K16" s="163">
        <f t="shared" si="1"/>
        <v>-4539</v>
      </c>
      <c r="L16" s="163">
        <f t="shared" si="2"/>
        <v>125382</v>
      </c>
      <c r="M16" s="164">
        <f t="shared" si="7"/>
        <v>3.1807696836671707E-2</v>
      </c>
      <c r="N16" s="79"/>
      <c r="P16" s="162" t="s">
        <v>123</v>
      </c>
      <c r="Q16" s="163">
        <v>55932</v>
      </c>
      <c r="R16" s="163">
        <v>53890</v>
      </c>
      <c r="S16" s="163">
        <v>15410</v>
      </c>
      <c r="T16" s="163">
        <v>30677</v>
      </c>
      <c r="U16" s="163">
        <v>57015</v>
      </c>
      <c r="V16" s="163">
        <v>55478</v>
      </c>
      <c r="W16" s="164">
        <f t="shared" si="8"/>
        <v>-2.6957818118039101E-2</v>
      </c>
      <c r="X16" s="165">
        <f t="shared" si="3"/>
        <v>2.6001297858533419</v>
      </c>
      <c r="Y16" s="163">
        <f t="shared" si="4"/>
        <v>-1537</v>
      </c>
      <c r="Z16" s="163">
        <f t="shared" si="5"/>
        <v>40068</v>
      </c>
      <c r="AA16" s="164">
        <f t="shared" si="9"/>
        <v>4.2029488370260715E-2</v>
      </c>
    </row>
    <row r="17" spans="1:27" x14ac:dyDescent="0.25">
      <c r="A17" s="1"/>
      <c r="B17" s="162" t="s">
        <v>119</v>
      </c>
      <c r="C17" s="163">
        <v>136223</v>
      </c>
      <c r="D17" s="163">
        <v>133862</v>
      </c>
      <c r="E17" s="163">
        <v>55544</v>
      </c>
      <c r="F17" s="163">
        <v>93337</v>
      </c>
      <c r="G17" s="163">
        <v>146133</v>
      </c>
      <c r="H17" s="163">
        <v>151265</v>
      </c>
      <c r="I17" s="164">
        <f t="shared" si="6"/>
        <v>3.5118693245194343E-2</v>
      </c>
      <c r="J17" s="165">
        <f t="shared" si="0"/>
        <v>1.7233364539824283</v>
      </c>
      <c r="K17" s="163">
        <f t="shared" si="1"/>
        <v>5132</v>
      </c>
      <c r="L17" s="163">
        <f t="shared" si="2"/>
        <v>95721</v>
      </c>
      <c r="M17" s="164">
        <f t="shared" si="7"/>
        <v>2.9152173129584506E-2</v>
      </c>
      <c r="N17" s="79"/>
      <c r="P17" s="162" t="s">
        <v>119</v>
      </c>
      <c r="Q17" s="163">
        <v>41910</v>
      </c>
      <c r="R17" s="163">
        <v>41202</v>
      </c>
      <c r="S17" s="163">
        <v>15534</v>
      </c>
      <c r="T17" s="163">
        <v>22807</v>
      </c>
      <c r="U17" s="163">
        <v>38767</v>
      </c>
      <c r="V17" s="163">
        <v>44187</v>
      </c>
      <c r="W17" s="164">
        <f t="shared" si="8"/>
        <v>0.13980963190342299</v>
      </c>
      <c r="X17" s="165">
        <f t="shared" si="3"/>
        <v>1.8445345693317883</v>
      </c>
      <c r="Y17" s="163">
        <f t="shared" si="4"/>
        <v>5420</v>
      </c>
      <c r="Z17" s="163">
        <f t="shared" si="5"/>
        <v>28653</v>
      </c>
      <c r="AA17" s="164">
        <f t="shared" si="9"/>
        <v>3.3475557925965432E-2</v>
      </c>
    </row>
    <row r="18" spans="1:27" x14ac:dyDescent="0.25">
      <c r="A18" s="1"/>
      <c r="B18" s="162" t="s">
        <v>128</v>
      </c>
      <c r="C18" s="163">
        <v>68669</v>
      </c>
      <c r="D18" s="163">
        <v>74390</v>
      </c>
      <c r="E18" s="163">
        <v>28784</v>
      </c>
      <c r="F18" s="163">
        <v>25400</v>
      </c>
      <c r="G18" s="163">
        <v>62340</v>
      </c>
      <c r="H18" s="163">
        <v>67966</v>
      </c>
      <c r="I18" s="164">
        <f t="shared" si="6"/>
        <v>9.0247032402951621E-2</v>
      </c>
      <c r="J18" s="165">
        <f t="shared" si="0"/>
        <v>1.361242356864925</v>
      </c>
      <c r="K18" s="163">
        <f t="shared" si="1"/>
        <v>5626</v>
      </c>
      <c r="L18" s="163">
        <f t="shared" si="2"/>
        <v>39182</v>
      </c>
      <c r="M18" s="164">
        <f t="shared" si="7"/>
        <v>1.3098579307343672E-2</v>
      </c>
      <c r="N18" s="79"/>
      <c r="P18" s="162" t="s">
        <v>128</v>
      </c>
      <c r="Q18" s="163">
        <v>28055</v>
      </c>
      <c r="R18" s="163">
        <v>26919</v>
      </c>
      <c r="S18" s="163">
        <v>9750</v>
      </c>
      <c r="T18" s="163">
        <v>10533</v>
      </c>
      <c r="U18" s="163">
        <v>22457</v>
      </c>
      <c r="V18" s="163">
        <v>23505</v>
      </c>
      <c r="W18" s="164">
        <f t="shared" si="8"/>
        <v>4.6666963530302308E-2</v>
      </c>
      <c r="X18" s="165">
        <f t="shared" si="3"/>
        <v>1.4107692307692306</v>
      </c>
      <c r="Y18" s="163">
        <f t="shared" si="4"/>
        <v>1048</v>
      </c>
      <c r="Z18" s="163">
        <f t="shared" si="5"/>
        <v>13755</v>
      </c>
      <c r="AA18" s="164">
        <f t="shared" si="9"/>
        <v>1.7807114967067633E-2</v>
      </c>
    </row>
    <row r="19" spans="1:27" x14ac:dyDescent="0.25">
      <c r="A19" s="161" t="s">
        <v>144</v>
      </c>
      <c r="B19" s="162" t="s">
        <v>131</v>
      </c>
      <c r="C19" s="163">
        <v>119807</v>
      </c>
      <c r="D19" s="163">
        <v>106028</v>
      </c>
      <c r="E19" s="163">
        <v>42711</v>
      </c>
      <c r="F19" s="163">
        <v>22147</v>
      </c>
      <c r="G19" s="163">
        <v>56752</v>
      </c>
      <c r="H19" s="163">
        <v>70972</v>
      </c>
      <c r="I19" s="164">
        <f t="shared" si="6"/>
        <v>0.25056385678037785</v>
      </c>
      <c r="J19" s="165">
        <f t="shared" si="0"/>
        <v>0.66167966097726572</v>
      </c>
      <c r="K19" s="163">
        <f t="shared" si="1"/>
        <v>14220</v>
      </c>
      <c r="L19" s="163">
        <f t="shared" si="2"/>
        <v>28261</v>
      </c>
      <c r="M19" s="164">
        <f t="shared" si="7"/>
        <v>1.3677903225153682E-2</v>
      </c>
      <c r="N19" s="79"/>
      <c r="P19" s="162" t="s">
        <v>131</v>
      </c>
      <c r="Q19" s="163">
        <v>50198</v>
      </c>
      <c r="R19" s="163">
        <v>42509</v>
      </c>
      <c r="S19" s="163">
        <v>16737</v>
      </c>
      <c r="T19" s="163">
        <v>10472</v>
      </c>
      <c r="U19" s="163">
        <v>22560</v>
      </c>
      <c r="V19" s="163">
        <v>26526</v>
      </c>
      <c r="W19" s="164">
        <f t="shared" si="8"/>
        <v>0.17579787234042543</v>
      </c>
      <c r="X19" s="165">
        <f t="shared" si="3"/>
        <v>0.58487184083169019</v>
      </c>
      <c r="Y19" s="163">
        <f t="shared" si="4"/>
        <v>3966</v>
      </c>
      <c r="Z19" s="163">
        <f t="shared" si="5"/>
        <v>9789</v>
      </c>
      <c r="AA19" s="164">
        <f t="shared" si="9"/>
        <v>2.0095789475279135E-2</v>
      </c>
    </row>
    <row r="20" spans="1:27" x14ac:dyDescent="0.25">
      <c r="A20" s="167" t="s">
        <v>145</v>
      </c>
      <c r="B20" s="168" t="s">
        <v>145</v>
      </c>
      <c r="C20" s="169">
        <f t="shared" ref="C20:H20" si="10">C12-SUM(C13:C19)</f>
        <v>937348</v>
      </c>
      <c r="D20" s="169">
        <f t="shared" si="10"/>
        <v>952849</v>
      </c>
      <c r="E20" s="169">
        <f t="shared" si="10"/>
        <v>308094</v>
      </c>
      <c r="F20" s="169">
        <f t="shared" si="10"/>
        <v>504396</v>
      </c>
      <c r="G20" s="169">
        <f t="shared" si="10"/>
        <v>1000652</v>
      </c>
      <c r="H20" s="169">
        <f t="shared" si="10"/>
        <v>1104537</v>
      </c>
      <c r="I20" s="170">
        <f t="shared" si="6"/>
        <v>0.10381731111315418</v>
      </c>
      <c r="J20" s="171">
        <f t="shared" si="0"/>
        <v>2.5850649477107637</v>
      </c>
      <c r="K20" s="169">
        <f>H20-G20</f>
        <v>103885</v>
      </c>
      <c r="L20" s="169">
        <f t="shared" si="2"/>
        <v>796443</v>
      </c>
      <c r="M20" s="170">
        <f t="shared" si="7"/>
        <v>0.21286916241055026</v>
      </c>
      <c r="N20" s="79"/>
      <c r="P20" s="168" t="s">
        <v>145</v>
      </c>
      <c r="Q20" s="169">
        <f t="shared" ref="Q20:V20" si="11">Q12-SUM(Q13:Q19)</f>
        <v>303491</v>
      </c>
      <c r="R20" s="169">
        <f t="shared" si="11"/>
        <v>289807</v>
      </c>
      <c r="S20" s="169">
        <f t="shared" si="11"/>
        <v>93792</v>
      </c>
      <c r="T20" s="169">
        <f t="shared" si="11"/>
        <v>149930</v>
      </c>
      <c r="U20" s="169">
        <f t="shared" si="11"/>
        <v>330580</v>
      </c>
      <c r="V20" s="169">
        <f t="shared" si="11"/>
        <v>342594</v>
      </c>
      <c r="W20" s="170">
        <f t="shared" si="8"/>
        <v>3.6342186460160963E-2</v>
      </c>
      <c r="X20" s="171">
        <f t="shared" si="3"/>
        <v>2.6526995905834188</v>
      </c>
      <c r="Y20" s="169">
        <f>V20-U20</f>
        <v>12014</v>
      </c>
      <c r="Z20" s="169">
        <f t="shared" si="5"/>
        <v>248802</v>
      </c>
      <c r="AA20" s="170">
        <f t="shared" si="9"/>
        <v>0.25954523484482317</v>
      </c>
    </row>
    <row r="21" spans="1:27" x14ac:dyDescent="0.25">
      <c r="B21" s="153" t="s">
        <v>44</v>
      </c>
      <c r="C21" s="151"/>
      <c r="D21" s="151"/>
      <c r="E21" s="151"/>
      <c r="F21" s="151"/>
      <c r="G21" s="151"/>
      <c r="H21" s="152"/>
      <c r="I21" s="152"/>
      <c r="J21" s="152"/>
      <c r="K21" s="152"/>
      <c r="L21" s="151"/>
      <c r="M21" s="151"/>
      <c r="N21" s="125"/>
      <c r="O21" s="125"/>
      <c r="P21" s="125"/>
    </row>
    <row r="22" spans="1:27" x14ac:dyDescent="0.25">
      <c r="B22" s="154" t="s">
        <v>68</v>
      </c>
      <c r="C22" s="155">
        <v>1715135</v>
      </c>
      <c r="D22" s="155">
        <v>1762715</v>
      </c>
      <c r="E22" s="155">
        <v>550867</v>
      </c>
      <c r="F22" s="155">
        <v>881045</v>
      </c>
      <c r="G22" s="155">
        <v>1757049</v>
      </c>
      <c r="H22" s="155">
        <v>1888332</v>
      </c>
      <c r="I22" s="156">
        <f>IFERROR(H22/G22-1,"-")</f>
        <v>7.4717893467968199E-2</v>
      </c>
      <c r="J22" s="156">
        <f>IFERROR(H22/E22-1,"-")</f>
        <v>2.4279272492271273</v>
      </c>
      <c r="K22" s="155">
        <f>H22-G22</f>
        <v>131283</v>
      </c>
      <c r="L22" s="155">
        <f>H22-E22</f>
        <v>1337465</v>
      </c>
      <c r="M22" s="156">
        <f>H22/H$8</f>
        <v>0.36392411589022294</v>
      </c>
      <c r="N22" s="105"/>
      <c r="O22" s="105"/>
      <c r="P22" s="105"/>
    </row>
    <row r="23" spans="1:27" x14ac:dyDescent="0.25">
      <c r="B23" s="157" t="s">
        <v>97</v>
      </c>
      <c r="C23" s="158">
        <v>189817</v>
      </c>
      <c r="D23" s="158">
        <v>222987</v>
      </c>
      <c r="E23" s="158">
        <v>117997</v>
      </c>
      <c r="F23" s="158">
        <v>247584</v>
      </c>
      <c r="G23" s="158">
        <v>207208</v>
      </c>
      <c r="H23" s="158">
        <v>181512</v>
      </c>
      <c r="I23" s="159">
        <f>IFERROR(H23/G23-1,"-")</f>
        <v>-0.12401065595922933</v>
      </c>
      <c r="J23" s="160">
        <f t="shared" ref="J23:J34" si="12">IFERROR(H23/E23-1,"-")</f>
        <v>0.53827639685754725</v>
      </c>
      <c r="K23" s="158">
        <f t="shared" ref="K23:K33" si="13">H23-G23</f>
        <v>-25696</v>
      </c>
      <c r="L23" s="158">
        <f t="shared" ref="L23:L34" si="14">H23-E23</f>
        <v>63515</v>
      </c>
      <c r="M23" s="159">
        <f>H23/H$8</f>
        <v>3.4981451420336117E-2</v>
      </c>
    </row>
    <row r="24" spans="1:27" x14ac:dyDescent="0.25">
      <c r="B24" s="162" t="s">
        <v>103</v>
      </c>
      <c r="C24" s="163">
        <v>89686</v>
      </c>
      <c r="D24" s="163">
        <v>113067</v>
      </c>
      <c r="E24" s="163">
        <v>68476</v>
      </c>
      <c r="F24" s="163">
        <v>126666</v>
      </c>
      <c r="G24" s="163">
        <v>86811</v>
      </c>
      <c r="H24" s="163">
        <v>75374</v>
      </c>
      <c r="I24" s="164">
        <f>IFERROR(H24/G24-1,"-")</f>
        <v>-0.13174597689232936</v>
      </c>
      <c r="J24" s="165">
        <f t="shared" si="12"/>
        <v>0.10073602430048489</v>
      </c>
      <c r="K24" s="163">
        <f t="shared" si="13"/>
        <v>-11437</v>
      </c>
      <c r="L24" s="163">
        <f t="shared" si="14"/>
        <v>6898</v>
      </c>
      <c r="M24" s="164">
        <f>H24/H$8</f>
        <v>1.4526267791421034E-2</v>
      </c>
    </row>
    <row r="25" spans="1:27" x14ac:dyDescent="0.25">
      <c r="B25" s="162" t="s">
        <v>100</v>
      </c>
      <c r="C25" s="163">
        <v>100131</v>
      </c>
      <c r="D25" s="163">
        <v>109920</v>
      </c>
      <c r="E25" s="163">
        <v>49521</v>
      </c>
      <c r="F25" s="163">
        <v>120918</v>
      </c>
      <c r="G25" s="163">
        <v>120397</v>
      </c>
      <c r="H25" s="163">
        <v>106138</v>
      </c>
      <c r="I25" s="164">
        <f>IFERROR(H25/G25-1,"-")</f>
        <v>-0.11843318355108512</v>
      </c>
      <c r="J25" s="165">
        <f t="shared" si="12"/>
        <v>1.1432927444922356</v>
      </c>
      <c r="K25" s="163">
        <f t="shared" si="13"/>
        <v>-14259</v>
      </c>
      <c r="L25" s="163">
        <f t="shared" si="14"/>
        <v>56617</v>
      </c>
      <c r="M25" s="164">
        <f>H25/H$8</f>
        <v>2.0455183628915085E-2</v>
      </c>
    </row>
    <row r="26" spans="1:27" x14ac:dyDescent="0.25">
      <c r="B26" s="157" t="s">
        <v>107</v>
      </c>
      <c r="C26" s="158">
        <v>1525318</v>
      </c>
      <c r="D26" s="158">
        <v>1539728</v>
      </c>
      <c r="E26" s="158">
        <v>432870</v>
      </c>
      <c r="F26" s="158">
        <v>633461</v>
      </c>
      <c r="G26" s="158">
        <v>1549841</v>
      </c>
      <c r="H26" s="158">
        <v>1706820</v>
      </c>
      <c r="I26" s="159">
        <f>IFERROR(H26/G26-1,"-")</f>
        <v>0.10128716429620854</v>
      </c>
      <c r="J26" s="160">
        <f t="shared" si="12"/>
        <v>2.9430313951070759</v>
      </c>
      <c r="K26" s="158">
        <f t="shared" si="13"/>
        <v>156979</v>
      </c>
      <c r="L26" s="158">
        <f t="shared" si="14"/>
        <v>1273950</v>
      </c>
      <c r="M26" s="159">
        <f>H26/H$8</f>
        <v>0.32894266446988679</v>
      </c>
    </row>
    <row r="27" spans="1:27" x14ac:dyDescent="0.25">
      <c r="B27" s="162" t="s">
        <v>110</v>
      </c>
      <c r="C27" s="163">
        <v>740817</v>
      </c>
      <c r="D27" s="163">
        <v>757594</v>
      </c>
      <c r="E27" s="163">
        <v>187852</v>
      </c>
      <c r="F27" s="163">
        <v>208305</v>
      </c>
      <c r="G27" s="163">
        <v>783677</v>
      </c>
      <c r="H27" s="163">
        <v>883653</v>
      </c>
      <c r="I27" s="164">
        <f t="shared" ref="I27:I34" si="15">IFERROR(H27/G27-1,"-")</f>
        <v>0.12757296692387299</v>
      </c>
      <c r="J27" s="165">
        <f t="shared" si="12"/>
        <v>3.7039850520622615</v>
      </c>
      <c r="K27" s="163">
        <f t="shared" si="13"/>
        <v>99976</v>
      </c>
      <c r="L27" s="163">
        <f t="shared" si="14"/>
        <v>695801</v>
      </c>
      <c r="M27" s="164">
        <f t="shared" ref="M27:M34" si="16">H27/H$8</f>
        <v>0.17029983963558482</v>
      </c>
    </row>
    <row r="28" spans="1:27" x14ac:dyDescent="0.25">
      <c r="B28" s="162" t="s">
        <v>113</v>
      </c>
      <c r="C28" s="163">
        <v>222082</v>
      </c>
      <c r="D28" s="163">
        <v>201016</v>
      </c>
      <c r="E28" s="163">
        <v>57141</v>
      </c>
      <c r="F28" s="163">
        <v>103865</v>
      </c>
      <c r="G28" s="163">
        <v>169299</v>
      </c>
      <c r="H28" s="163">
        <v>182538</v>
      </c>
      <c r="I28" s="164">
        <f t="shared" si="15"/>
        <v>7.819892616022539E-2</v>
      </c>
      <c r="J28" s="165">
        <f t="shared" si="12"/>
        <v>2.1945188218617107</v>
      </c>
      <c r="K28" s="163">
        <f t="shared" si="13"/>
        <v>13239</v>
      </c>
      <c r="L28" s="163">
        <f t="shared" si="14"/>
        <v>125397</v>
      </c>
      <c r="M28" s="164">
        <f t="shared" si="16"/>
        <v>3.5179184733600613E-2</v>
      </c>
    </row>
    <row r="29" spans="1:27" x14ac:dyDescent="0.25">
      <c r="B29" s="162" t="s">
        <v>116</v>
      </c>
      <c r="C29" s="163">
        <v>47145</v>
      </c>
      <c r="D29" s="163">
        <v>52571</v>
      </c>
      <c r="E29" s="163">
        <v>20504</v>
      </c>
      <c r="F29" s="163">
        <v>42447</v>
      </c>
      <c r="G29" s="163">
        <v>63176</v>
      </c>
      <c r="H29" s="163">
        <v>65334</v>
      </c>
      <c r="I29" s="164">
        <f t="shared" si="15"/>
        <v>3.415854121818418E-2</v>
      </c>
      <c r="J29" s="165">
        <f t="shared" si="12"/>
        <v>2.1864026531408505</v>
      </c>
      <c r="K29" s="163">
        <f t="shared" si="13"/>
        <v>2158</v>
      </c>
      <c r="L29" s="163">
        <f t="shared" si="14"/>
        <v>44830</v>
      </c>
      <c r="M29" s="164">
        <f t="shared" si="16"/>
        <v>1.2591333614836706E-2</v>
      </c>
    </row>
    <row r="30" spans="1:27" x14ac:dyDescent="0.25">
      <c r="B30" s="162" t="s">
        <v>123</v>
      </c>
      <c r="C30" s="163">
        <v>65413</v>
      </c>
      <c r="D30" s="163">
        <v>61428</v>
      </c>
      <c r="E30" s="163">
        <v>17078</v>
      </c>
      <c r="F30" s="163">
        <v>41550</v>
      </c>
      <c r="G30" s="163">
        <v>75901</v>
      </c>
      <c r="H30" s="163">
        <v>70878</v>
      </c>
      <c r="I30" s="164">
        <f t="shared" si="15"/>
        <v>-6.6178311221195996E-2</v>
      </c>
      <c r="J30" s="165">
        <f t="shared" si="12"/>
        <v>3.1502517859234098</v>
      </c>
      <c r="K30" s="163">
        <f t="shared" si="13"/>
        <v>-5023</v>
      </c>
      <c r="L30" s="163">
        <f t="shared" si="14"/>
        <v>53800</v>
      </c>
      <c r="M30" s="164">
        <f t="shared" si="16"/>
        <v>1.3659787307564147E-2</v>
      </c>
    </row>
    <row r="31" spans="1:27" x14ac:dyDescent="0.25">
      <c r="B31" s="162" t="s">
        <v>119</v>
      </c>
      <c r="C31" s="163">
        <v>71278</v>
      </c>
      <c r="D31" s="163">
        <v>70272</v>
      </c>
      <c r="E31" s="163">
        <v>28980</v>
      </c>
      <c r="F31" s="163">
        <v>51893</v>
      </c>
      <c r="G31" s="163">
        <v>82793</v>
      </c>
      <c r="H31" s="163">
        <v>80226</v>
      </c>
      <c r="I31" s="164">
        <f t="shared" si="15"/>
        <v>-3.1005036657688501E-2</v>
      </c>
      <c r="J31" s="165">
        <f t="shared" si="12"/>
        <v>1.7683229813664596</v>
      </c>
      <c r="K31" s="163">
        <f t="shared" si="13"/>
        <v>-2567</v>
      </c>
      <c r="L31" s="163">
        <f t="shared" si="14"/>
        <v>51246</v>
      </c>
      <c r="M31" s="164">
        <f t="shared" si="16"/>
        <v>1.5461357495085093E-2</v>
      </c>
    </row>
    <row r="32" spans="1:27" x14ac:dyDescent="0.25">
      <c r="B32" s="162" t="s">
        <v>128</v>
      </c>
      <c r="C32" s="163">
        <v>26168</v>
      </c>
      <c r="D32" s="163">
        <v>30964</v>
      </c>
      <c r="E32" s="163">
        <v>11625</v>
      </c>
      <c r="F32" s="163">
        <v>7603</v>
      </c>
      <c r="G32" s="163">
        <v>22864</v>
      </c>
      <c r="H32" s="163">
        <v>24590</v>
      </c>
      <c r="I32" s="164">
        <f t="shared" si="15"/>
        <v>7.5489853044086841E-2</v>
      </c>
      <c r="J32" s="165">
        <f t="shared" si="12"/>
        <v>1.115268817204301</v>
      </c>
      <c r="K32" s="163">
        <f t="shared" si="13"/>
        <v>1726</v>
      </c>
      <c r="L32" s="163">
        <f t="shared" si="14"/>
        <v>12965</v>
      </c>
      <c r="M32" s="164">
        <f t="shared" si="16"/>
        <v>4.7390469524112187E-3</v>
      </c>
    </row>
    <row r="33" spans="2:16" x14ac:dyDescent="0.25">
      <c r="B33" s="162" t="s">
        <v>131</v>
      </c>
      <c r="C33" s="163">
        <v>36149</v>
      </c>
      <c r="D33" s="163">
        <v>35546</v>
      </c>
      <c r="E33" s="163">
        <v>13377</v>
      </c>
      <c r="F33" s="163">
        <v>5465</v>
      </c>
      <c r="G33" s="163">
        <v>19705</v>
      </c>
      <c r="H33" s="163">
        <v>25667</v>
      </c>
      <c r="I33" s="164">
        <f t="shared" si="15"/>
        <v>0.30256280131946212</v>
      </c>
      <c r="J33" s="165">
        <f t="shared" si="12"/>
        <v>0.91874112282275555</v>
      </c>
      <c r="K33" s="163">
        <f t="shared" si="13"/>
        <v>5962</v>
      </c>
      <c r="L33" s="163">
        <f t="shared" si="14"/>
        <v>12290</v>
      </c>
      <c r="M33" s="164">
        <f t="shared" si="16"/>
        <v>4.9466091145806733E-3</v>
      </c>
    </row>
    <row r="34" spans="2:16" x14ac:dyDescent="0.25">
      <c r="B34" s="168" t="s">
        <v>145</v>
      </c>
      <c r="C34" s="169">
        <f t="shared" ref="C34:H34" si="17">C26-SUM(C27:C33)</f>
        <v>316266</v>
      </c>
      <c r="D34" s="169">
        <f t="shared" si="17"/>
        <v>330337</v>
      </c>
      <c r="E34" s="169">
        <f t="shared" si="17"/>
        <v>96313</v>
      </c>
      <c r="F34" s="169">
        <f t="shared" si="17"/>
        <v>172333</v>
      </c>
      <c r="G34" s="169">
        <f t="shared" si="17"/>
        <v>332426</v>
      </c>
      <c r="H34" s="169">
        <f t="shared" si="17"/>
        <v>373934</v>
      </c>
      <c r="I34" s="170">
        <f t="shared" si="15"/>
        <v>0.12486387947994437</v>
      </c>
      <c r="J34" s="171">
        <f t="shared" si="12"/>
        <v>2.8824873070094381</v>
      </c>
      <c r="K34" s="169">
        <f>H34-G34</f>
        <v>41508</v>
      </c>
      <c r="L34" s="169">
        <f t="shared" si="14"/>
        <v>277621</v>
      </c>
      <c r="M34" s="170">
        <f t="shared" si="16"/>
        <v>7.2065505616223532E-2</v>
      </c>
    </row>
    <row r="35" spans="2:16" x14ac:dyDescent="0.25">
      <c r="B35" s="153" t="s">
        <v>45</v>
      </c>
      <c r="C35" s="151"/>
      <c r="D35" s="151"/>
      <c r="E35" s="151"/>
      <c r="F35" s="151"/>
      <c r="G35" s="151"/>
      <c r="H35" s="152"/>
      <c r="I35" s="152"/>
      <c r="J35" s="152"/>
      <c r="K35" s="152"/>
      <c r="L35" s="151"/>
      <c r="M35" s="151"/>
      <c r="N35" s="125"/>
      <c r="O35" s="125"/>
      <c r="P35" s="125"/>
    </row>
    <row r="36" spans="2:16" x14ac:dyDescent="0.25">
      <c r="B36" s="154" t="s">
        <v>68</v>
      </c>
      <c r="C36" s="155">
        <v>1322486</v>
      </c>
      <c r="D36" s="155">
        <v>1299411</v>
      </c>
      <c r="E36" s="155">
        <v>375345</v>
      </c>
      <c r="F36" s="155">
        <v>492258</v>
      </c>
      <c r="G36" s="155">
        <v>1243535</v>
      </c>
      <c r="H36" s="155">
        <v>1319978</v>
      </c>
      <c r="I36" s="156">
        <f>IFERROR(H36/G36-1,"-")</f>
        <v>6.1472334916186533E-2</v>
      </c>
      <c r="J36" s="156">
        <f>IFERROR(H36/E36-1,"-")</f>
        <v>2.5167059638465945</v>
      </c>
      <c r="K36" s="155">
        <f>H36-G36</f>
        <v>76443</v>
      </c>
      <c r="L36" s="155">
        <f>H36-E36</f>
        <v>944633</v>
      </c>
      <c r="M36" s="156">
        <f>H36/H$8</f>
        <v>0.25438949646807058</v>
      </c>
      <c r="N36" s="105"/>
      <c r="O36" s="105"/>
      <c r="P36" s="105"/>
    </row>
    <row r="37" spans="2:16" x14ac:dyDescent="0.25">
      <c r="B37" s="157" t="s">
        <v>97</v>
      </c>
      <c r="C37" s="158">
        <v>132322</v>
      </c>
      <c r="D37" s="158">
        <v>127819</v>
      </c>
      <c r="E37" s="158">
        <v>51760</v>
      </c>
      <c r="F37" s="158">
        <v>83468</v>
      </c>
      <c r="G37" s="158">
        <v>123951</v>
      </c>
      <c r="H37" s="158">
        <v>118966</v>
      </c>
      <c r="I37" s="159">
        <f>IFERROR(H37/G37-1,"-")</f>
        <v>-4.0217505304515511E-2</v>
      </c>
      <c r="J37" s="160">
        <f t="shared" ref="J37:J48" si="18">IFERROR(H37/E37-1,"-")</f>
        <v>1.2984157650695516</v>
      </c>
      <c r="K37" s="158">
        <f t="shared" ref="K37:K47" si="19">H37-G37</f>
        <v>-4985</v>
      </c>
      <c r="L37" s="158">
        <f t="shared" ref="L37:L48" si="20">H37-E37</f>
        <v>67206</v>
      </c>
      <c r="M37" s="159">
        <f>H37/H$8</f>
        <v>2.2927428212303907E-2</v>
      </c>
    </row>
    <row r="38" spans="2:16" x14ac:dyDescent="0.25">
      <c r="B38" s="162" t="s">
        <v>103</v>
      </c>
      <c r="C38" s="163">
        <v>42034</v>
      </c>
      <c r="D38" s="163">
        <v>51328</v>
      </c>
      <c r="E38" s="163">
        <v>24912</v>
      </c>
      <c r="F38" s="163">
        <v>43482</v>
      </c>
      <c r="G38" s="163">
        <v>48094</v>
      </c>
      <c r="H38" s="163">
        <v>51902</v>
      </c>
      <c r="I38" s="164">
        <f>IFERROR(H38/G38-1,"-")</f>
        <v>7.9178275876408799E-2</v>
      </c>
      <c r="J38" s="165">
        <f t="shared" si="18"/>
        <v>1.083413615928067</v>
      </c>
      <c r="K38" s="163">
        <f t="shared" si="19"/>
        <v>3808</v>
      </c>
      <c r="L38" s="163">
        <f t="shared" si="20"/>
        <v>26990</v>
      </c>
      <c r="M38" s="164">
        <f>H38/H$8</f>
        <v>1.0002684624808748E-2</v>
      </c>
    </row>
    <row r="39" spans="2:16" x14ac:dyDescent="0.25">
      <c r="B39" s="162" t="s">
        <v>100</v>
      </c>
      <c r="C39" s="163">
        <v>90288</v>
      </c>
      <c r="D39" s="163">
        <v>76491</v>
      </c>
      <c r="E39" s="163">
        <v>26848</v>
      </c>
      <c r="F39" s="163">
        <v>39986</v>
      </c>
      <c r="G39" s="163">
        <v>75857</v>
      </c>
      <c r="H39" s="163">
        <v>67064</v>
      </c>
      <c r="I39" s="164">
        <f>IFERROR(H39/G39-1,"-")</f>
        <v>-0.1159154725338466</v>
      </c>
      <c r="J39" s="165">
        <f t="shared" si="18"/>
        <v>1.4979141835518472</v>
      </c>
      <c r="K39" s="163">
        <f t="shared" si="19"/>
        <v>-8793</v>
      </c>
      <c r="L39" s="163">
        <f t="shared" si="20"/>
        <v>40216</v>
      </c>
      <c r="M39" s="164">
        <f>H39/H$8</f>
        <v>1.2924743587495161E-2</v>
      </c>
    </row>
    <row r="40" spans="2:16" x14ac:dyDescent="0.25">
      <c r="B40" s="157" t="s">
        <v>107</v>
      </c>
      <c r="C40" s="158">
        <v>1190164</v>
      </c>
      <c r="D40" s="158">
        <v>1171592</v>
      </c>
      <c r="E40" s="158">
        <v>323585</v>
      </c>
      <c r="F40" s="158">
        <v>408790</v>
      </c>
      <c r="G40" s="158">
        <v>1119584</v>
      </c>
      <c r="H40" s="158">
        <v>1201012</v>
      </c>
      <c r="I40" s="159">
        <f>IFERROR(H40/G40-1,"-")</f>
        <v>7.2730585646097135E-2</v>
      </c>
      <c r="J40" s="160">
        <f t="shared" si="18"/>
        <v>2.7115811919588362</v>
      </c>
      <c r="K40" s="158">
        <f t="shared" si="19"/>
        <v>81428</v>
      </c>
      <c r="L40" s="158">
        <f t="shared" si="20"/>
        <v>877427</v>
      </c>
      <c r="M40" s="159">
        <f>H40/H$8</f>
        <v>0.23146206825576668</v>
      </c>
    </row>
    <row r="41" spans="2:16" x14ac:dyDescent="0.25">
      <c r="B41" s="162" t="s">
        <v>110</v>
      </c>
      <c r="C41" s="163">
        <v>614177</v>
      </c>
      <c r="D41" s="163">
        <v>640459</v>
      </c>
      <c r="E41" s="163">
        <v>146501</v>
      </c>
      <c r="F41" s="163">
        <v>142606</v>
      </c>
      <c r="G41" s="163">
        <v>581865</v>
      </c>
      <c r="H41" s="163">
        <v>634691</v>
      </c>
      <c r="I41" s="164">
        <f t="shared" ref="I41:I48" si="21">IFERROR(H41/G41-1,"-")</f>
        <v>9.0787381952858404E-2</v>
      </c>
      <c r="J41" s="165">
        <f t="shared" si="18"/>
        <v>3.3323322025105631</v>
      </c>
      <c r="K41" s="163">
        <f t="shared" si="19"/>
        <v>52826</v>
      </c>
      <c r="L41" s="163">
        <f t="shared" si="20"/>
        <v>488190</v>
      </c>
      <c r="M41" s="164">
        <f t="shared" ref="M41:M48" si="22">H41/H$8</f>
        <v>0.12231925373211992</v>
      </c>
    </row>
    <row r="42" spans="2:16" x14ac:dyDescent="0.25">
      <c r="B42" s="162" t="s">
        <v>113</v>
      </c>
      <c r="C42" s="163">
        <v>72717</v>
      </c>
      <c r="D42" s="163">
        <v>52401</v>
      </c>
      <c r="E42" s="163">
        <v>16159</v>
      </c>
      <c r="F42" s="163">
        <v>21846</v>
      </c>
      <c r="G42" s="163">
        <v>39072</v>
      </c>
      <c r="H42" s="163">
        <v>45133</v>
      </c>
      <c r="I42" s="164">
        <f t="shared" si="21"/>
        <v>0.15512387387387383</v>
      </c>
      <c r="J42" s="165">
        <f t="shared" si="18"/>
        <v>1.7930565010211028</v>
      </c>
      <c r="K42" s="163">
        <f t="shared" si="19"/>
        <v>6061</v>
      </c>
      <c r="L42" s="163">
        <f t="shared" si="20"/>
        <v>28974</v>
      </c>
      <c r="M42" s="164">
        <f t="shared" si="22"/>
        <v>8.6981458358347113E-3</v>
      </c>
    </row>
    <row r="43" spans="2:16" x14ac:dyDescent="0.25">
      <c r="B43" s="162" t="s">
        <v>116</v>
      </c>
      <c r="C43" s="163">
        <v>23684</v>
      </c>
      <c r="D43" s="163">
        <v>24405</v>
      </c>
      <c r="E43" s="163">
        <v>9702</v>
      </c>
      <c r="F43" s="163">
        <v>19919</v>
      </c>
      <c r="G43" s="163">
        <v>27268</v>
      </c>
      <c r="H43" s="163">
        <v>28898</v>
      </c>
      <c r="I43" s="164">
        <f t="shared" si="21"/>
        <v>5.9777028018189737E-2</v>
      </c>
      <c r="J43" s="165">
        <f t="shared" si="18"/>
        <v>1.9785611214182643</v>
      </c>
      <c r="K43" s="163">
        <f t="shared" si="19"/>
        <v>1630</v>
      </c>
      <c r="L43" s="163">
        <f t="shared" si="20"/>
        <v>19196</v>
      </c>
      <c r="M43" s="164">
        <f t="shared" si="22"/>
        <v>5.5692956010890363E-3</v>
      </c>
    </row>
    <row r="44" spans="2:16" x14ac:dyDescent="0.25">
      <c r="B44" s="162" t="s">
        <v>123</v>
      </c>
      <c r="C44" s="163">
        <v>55932</v>
      </c>
      <c r="D44" s="163">
        <v>53890</v>
      </c>
      <c r="E44" s="163">
        <v>15410</v>
      </c>
      <c r="F44" s="163">
        <v>30677</v>
      </c>
      <c r="G44" s="163">
        <v>57015</v>
      </c>
      <c r="H44" s="163">
        <v>55478</v>
      </c>
      <c r="I44" s="164">
        <f t="shared" si="21"/>
        <v>-2.6957818118039101E-2</v>
      </c>
      <c r="J44" s="165">
        <f t="shared" si="18"/>
        <v>2.6001297858533419</v>
      </c>
      <c r="K44" s="163">
        <f t="shared" si="19"/>
        <v>-1537</v>
      </c>
      <c r="L44" s="163">
        <f t="shared" si="20"/>
        <v>40068</v>
      </c>
      <c r="M44" s="164">
        <f t="shared" si="22"/>
        <v>1.0691860383321252E-2</v>
      </c>
    </row>
    <row r="45" spans="2:16" x14ac:dyDescent="0.25">
      <c r="B45" s="162" t="s">
        <v>119</v>
      </c>
      <c r="C45" s="163">
        <v>41910</v>
      </c>
      <c r="D45" s="163">
        <v>41202</v>
      </c>
      <c r="E45" s="163">
        <v>15534</v>
      </c>
      <c r="F45" s="163">
        <v>22807</v>
      </c>
      <c r="G45" s="163">
        <v>38767</v>
      </c>
      <c r="H45" s="163">
        <v>44187</v>
      </c>
      <c r="I45" s="164">
        <f t="shared" si="21"/>
        <v>0.13980963190342299</v>
      </c>
      <c r="J45" s="165">
        <f t="shared" si="18"/>
        <v>1.8445345693317883</v>
      </c>
      <c r="K45" s="163">
        <f t="shared" si="19"/>
        <v>5420</v>
      </c>
      <c r="L45" s="163">
        <f t="shared" si="20"/>
        <v>28653</v>
      </c>
      <c r="M45" s="164">
        <f t="shared" si="22"/>
        <v>8.515830324774076E-3</v>
      </c>
    </row>
    <row r="46" spans="2:16" x14ac:dyDescent="0.25">
      <c r="B46" s="162" t="s">
        <v>128</v>
      </c>
      <c r="C46" s="163">
        <v>28055</v>
      </c>
      <c r="D46" s="163">
        <v>26919</v>
      </c>
      <c r="E46" s="163">
        <v>9750</v>
      </c>
      <c r="F46" s="163">
        <v>10533</v>
      </c>
      <c r="G46" s="163">
        <v>22457</v>
      </c>
      <c r="H46" s="163">
        <v>23505</v>
      </c>
      <c r="I46" s="164">
        <f t="shared" si="21"/>
        <v>4.6666963530302308E-2</v>
      </c>
      <c r="J46" s="165">
        <f t="shared" si="18"/>
        <v>1.4107692307692306</v>
      </c>
      <c r="K46" s="163">
        <f t="shared" si="19"/>
        <v>1048</v>
      </c>
      <c r="L46" s="163">
        <f t="shared" si="20"/>
        <v>13755</v>
      </c>
      <c r="M46" s="164">
        <f t="shared" si="22"/>
        <v>4.5299430100213785E-3</v>
      </c>
    </row>
    <row r="47" spans="2:16" x14ac:dyDescent="0.25">
      <c r="B47" s="162" t="s">
        <v>131</v>
      </c>
      <c r="C47" s="163">
        <v>50198</v>
      </c>
      <c r="D47" s="163">
        <v>42509</v>
      </c>
      <c r="E47" s="163">
        <v>16737</v>
      </c>
      <c r="F47" s="163">
        <v>10472</v>
      </c>
      <c r="G47" s="163">
        <v>22560</v>
      </c>
      <c r="H47" s="163">
        <v>26526</v>
      </c>
      <c r="I47" s="164">
        <f t="shared" si="21"/>
        <v>0.17579787234042543</v>
      </c>
      <c r="J47" s="165">
        <f t="shared" si="18"/>
        <v>0.58487184083169019</v>
      </c>
      <c r="K47" s="163">
        <f t="shared" si="19"/>
        <v>3966</v>
      </c>
      <c r="L47" s="163">
        <f t="shared" si="20"/>
        <v>9789</v>
      </c>
      <c r="M47" s="164">
        <f t="shared" si="22"/>
        <v>5.1121577657446118E-3</v>
      </c>
    </row>
    <row r="48" spans="2:16" x14ac:dyDescent="0.25">
      <c r="B48" s="168" t="s">
        <v>145</v>
      </c>
      <c r="C48" s="169">
        <f t="shared" ref="C48:H48" si="23">C40-SUM(C41:C47)</f>
        <v>303491</v>
      </c>
      <c r="D48" s="169">
        <f t="shared" si="23"/>
        <v>289807</v>
      </c>
      <c r="E48" s="169">
        <f t="shared" si="23"/>
        <v>93792</v>
      </c>
      <c r="F48" s="169">
        <f t="shared" si="23"/>
        <v>149930</v>
      </c>
      <c r="G48" s="169">
        <f t="shared" si="23"/>
        <v>330580</v>
      </c>
      <c r="H48" s="169">
        <f t="shared" si="23"/>
        <v>342594</v>
      </c>
      <c r="I48" s="170">
        <f t="shared" si="21"/>
        <v>3.6342186460160963E-2</v>
      </c>
      <c r="J48" s="171">
        <f t="shared" si="18"/>
        <v>2.6526995905834188</v>
      </c>
      <c r="K48" s="169">
        <f>H48-G48</f>
        <v>12014</v>
      </c>
      <c r="L48" s="169">
        <f t="shared" si="20"/>
        <v>248802</v>
      </c>
      <c r="M48" s="170">
        <f t="shared" si="22"/>
        <v>6.6025581602861705E-2</v>
      </c>
    </row>
    <row r="49" spans="2:16" x14ac:dyDescent="0.25">
      <c r="B49" s="153" t="s">
        <v>46</v>
      </c>
      <c r="C49" s="151"/>
      <c r="D49" s="151"/>
      <c r="E49" s="151"/>
      <c r="F49" s="151"/>
      <c r="G49" s="151"/>
      <c r="H49" s="152"/>
      <c r="I49" s="152"/>
      <c r="J49" s="152"/>
      <c r="K49" s="152"/>
      <c r="L49" s="151"/>
      <c r="M49" s="151"/>
      <c r="N49" s="125"/>
      <c r="O49" s="125"/>
      <c r="P49" s="125"/>
    </row>
    <row r="50" spans="2:16" x14ac:dyDescent="0.25">
      <c r="B50" s="154" t="s">
        <v>68</v>
      </c>
      <c r="C50" s="155">
        <v>47034</v>
      </c>
      <c r="D50" s="155">
        <v>45076</v>
      </c>
      <c r="E50" s="155">
        <v>12633</v>
      </c>
      <c r="F50" s="155">
        <v>20161</v>
      </c>
      <c r="G50" s="155">
        <v>37751</v>
      </c>
      <c r="H50" s="155">
        <v>51166</v>
      </c>
      <c r="I50" s="156">
        <f>IFERROR(H50/G50-1,"-")</f>
        <v>0.3553548250377474</v>
      </c>
      <c r="J50" s="156">
        <f>IFERROR(H50/E50-1,"-")</f>
        <v>3.0501860207393339</v>
      </c>
      <c r="K50" s="155">
        <f>H50-G50</f>
        <v>13415</v>
      </c>
      <c r="L50" s="155">
        <f>H50-E50</f>
        <v>38533</v>
      </c>
      <c r="M50" s="156">
        <f>H50/H$8</f>
        <v>9.8608408445332429E-3</v>
      </c>
      <c r="N50" s="105"/>
      <c r="O50" s="105"/>
      <c r="P50" s="105"/>
    </row>
    <row r="51" spans="2:16" x14ac:dyDescent="0.25">
      <c r="B51" s="157" t="s">
        <v>97</v>
      </c>
      <c r="C51" s="158">
        <v>11661</v>
      </c>
      <c r="D51" s="158">
        <v>10509</v>
      </c>
      <c r="E51" s="158">
        <v>2339</v>
      </c>
      <c r="F51" s="158">
        <v>4950</v>
      </c>
      <c r="G51" s="158">
        <v>6762</v>
      </c>
      <c r="H51" s="158">
        <v>20250</v>
      </c>
      <c r="I51" s="159">
        <f>IFERROR(H51/G51-1,"-")</f>
        <v>1.9946761313220942</v>
      </c>
      <c r="J51" s="160">
        <f t="shared" ref="J51:J62" si="24">IFERROR(H51/E51-1,"-")</f>
        <v>7.6575459598118858</v>
      </c>
      <c r="K51" s="158">
        <f t="shared" ref="K51:K61" si="25">H51-G51</f>
        <v>13488</v>
      </c>
      <c r="L51" s="158">
        <f t="shared" ref="L51:L62" si="26">H51-E51</f>
        <v>17911</v>
      </c>
      <c r="M51" s="159">
        <f>H51/H$8</f>
        <v>3.9026311828518579E-3</v>
      </c>
    </row>
    <row r="52" spans="2:16" x14ac:dyDescent="0.25">
      <c r="B52" s="162" t="s">
        <v>103</v>
      </c>
      <c r="C52" s="163">
        <v>7273</v>
      </c>
      <c r="D52" s="163">
        <v>5944</v>
      </c>
      <c r="E52" s="163">
        <v>1658</v>
      </c>
      <c r="F52" s="163">
        <v>2415</v>
      </c>
      <c r="G52" s="163">
        <v>3515</v>
      </c>
      <c r="H52" s="163">
        <v>14811</v>
      </c>
      <c r="I52" s="164">
        <f>IFERROR(H52/G52-1,"-")</f>
        <v>3.2136557610241825</v>
      </c>
      <c r="J52" s="165">
        <f t="shared" si="24"/>
        <v>7.9330518697225578</v>
      </c>
      <c r="K52" s="163">
        <f t="shared" si="25"/>
        <v>11296</v>
      </c>
      <c r="L52" s="163">
        <f t="shared" si="26"/>
        <v>13153</v>
      </c>
      <c r="M52" s="164">
        <f>H52/H$8</f>
        <v>2.854413355516981E-3</v>
      </c>
    </row>
    <row r="53" spans="2:16" x14ac:dyDescent="0.25">
      <c r="B53" s="162" t="s">
        <v>100</v>
      </c>
      <c r="C53" s="163">
        <v>4388</v>
      </c>
      <c r="D53" s="163">
        <v>4565</v>
      </c>
      <c r="E53" s="163">
        <v>681</v>
      </c>
      <c r="F53" s="163">
        <v>2535</v>
      </c>
      <c r="G53" s="163">
        <v>3247</v>
      </c>
      <c r="H53" s="163">
        <v>5439</v>
      </c>
      <c r="I53" s="164">
        <f>IFERROR(H53/G53-1,"-")</f>
        <v>0.67508469356328926</v>
      </c>
      <c r="J53" s="165">
        <f t="shared" si="24"/>
        <v>6.9867841409691627</v>
      </c>
      <c r="K53" s="163">
        <f t="shared" si="25"/>
        <v>2192</v>
      </c>
      <c r="L53" s="163">
        <f t="shared" si="26"/>
        <v>4758</v>
      </c>
      <c r="M53" s="164">
        <f>H53/H$8</f>
        <v>1.0482178273348768E-3</v>
      </c>
    </row>
    <row r="54" spans="2:16" x14ac:dyDescent="0.25">
      <c r="B54" s="157" t="s">
        <v>107</v>
      </c>
      <c r="C54" s="158">
        <v>35373</v>
      </c>
      <c r="D54" s="158">
        <v>34567</v>
      </c>
      <c r="E54" s="158">
        <v>10294</v>
      </c>
      <c r="F54" s="158">
        <v>15211</v>
      </c>
      <c r="G54" s="158">
        <v>30989</v>
      </c>
      <c r="H54" s="158">
        <v>30916</v>
      </c>
      <c r="I54" s="159">
        <f>IFERROR(H54/G54-1,"-")</f>
        <v>-2.3556745942108215E-3</v>
      </c>
      <c r="J54" s="160">
        <f t="shared" si="24"/>
        <v>2.0033028948902274</v>
      </c>
      <c r="K54" s="158">
        <f t="shared" si="25"/>
        <v>-73</v>
      </c>
      <c r="L54" s="158">
        <f t="shared" si="26"/>
        <v>20622</v>
      </c>
      <c r="M54" s="159">
        <f>H54/H$8</f>
        <v>5.9582096616813849E-3</v>
      </c>
    </row>
    <row r="55" spans="2:16" x14ac:dyDescent="0.25">
      <c r="B55" s="162" t="s">
        <v>110</v>
      </c>
      <c r="C55" s="163">
        <v>10066</v>
      </c>
      <c r="D55" s="163">
        <v>10275</v>
      </c>
      <c r="E55" s="163">
        <v>3060</v>
      </c>
      <c r="F55" s="163">
        <v>3030</v>
      </c>
      <c r="G55" s="163">
        <v>10352</v>
      </c>
      <c r="H55" s="163">
        <v>9308</v>
      </c>
      <c r="I55" s="164">
        <f t="shared" ref="I55:I62" si="27">IFERROR(H55/G55-1,"-")</f>
        <v>-0.1008500772797527</v>
      </c>
      <c r="J55" s="165">
        <f t="shared" si="24"/>
        <v>2.041830065359477</v>
      </c>
      <c r="K55" s="163">
        <f t="shared" si="25"/>
        <v>-1044</v>
      </c>
      <c r="L55" s="163">
        <f t="shared" si="26"/>
        <v>6248</v>
      </c>
      <c r="M55" s="164">
        <f t="shared" ref="M55:M62" si="28">H55/H$8</f>
        <v>1.7938612864190169E-3</v>
      </c>
    </row>
    <row r="56" spans="2:16" x14ac:dyDescent="0.25">
      <c r="B56" s="162" t="s">
        <v>113</v>
      </c>
      <c r="C56" s="163">
        <v>10860</v>
      </c>
      <c r="D56" s="163">
        <v>9881</v>
      </c>
      <c r="E56" s="163">
        <v>2874</v>
      </c>
      <c r="F56" s="163">
        <v>5150</v>
      </c>
      <c r="G56" s="163">
        <v>6811</v>
      </c>
      <c r="H56" s="163">
        <v>6211</v>
      </c>
      <c r="I56" s="164">
        <f t="shared" si="27"/>
        <v>-8.8092791073263843E-2</v>
      </c>
      <c r="J56" s="165">
        <f t="shared" si="24"/>
        <v>1.1610995128740433</v>
      </c>
      <c r="K56" s="163">
        <f t="shared" si="25"/>
        <v>-600</v>
      </c>
      <c r="L56" s="163">
        <f t="shared" si="26"/>
        <v>3337</v>
      </c>
      <c r="M56" s="164">
        <f t="shared" si="28"/>
        <v>1.1969996186021179E-3</v>
      </c>
    </row>
    <row r="57" spans="2:16" x14ac:dyDescent="0.25">
      <c r="B57" s="162" t="s">
        <v>116</v>
      </c>
      <c r="C57" s="163">
        <v>2116</v>
      </c>
      <c r="D57" s="163">
        <v>2186</v>
      </c>
      <c r="E57" s="163">
        <v>544</v>
      </c>
      <c r="F57" s="163">
        <v>1642</v>
      </c>
      <c r="G57" s="163">
        <v>2746</v>
      </c>
      <c r="H57" s="163">
        <v>2942</v>
      </c>
      <c r="I57" s="164">
        <f t="shared" si="27"/>
        <v>7.1376547705753746E-2</v>
      </c>
      <c r="J57" s="165">
        <f t="shared" si="24"/>
        <v>4.4080882352941178</v>
      </c>
      <c r="K57" s="163">
        <f t="shared" si="25"/>
        <v>196</v>
      </c>
      <c r="L57" s="163">
        <f t="shared" si="26"/>
        <v>2398</v>
      </c>
      <c r="M57" s="164">
        <f t="shared" si="28"/>
        <v>5.6698967604692173E-4</v>
      </c>
    </row>
    <row r="58" spans="2:16" x14ac:dyDescent="0.25">
      <c r="B58" s="162" t="s">
        <v>123</v>
      </c>
      <c r="C58" s="163">
        <v>663</v>
      </c>
      <c r="D58" s="163">
        <v>731</v>
      </c>
      <c r="E58" s="163">
        <v>284</v>
      </c>
      <c r="F58" s="163">
        <v>377</v>
      </c>
      <c r="G58" s="163">
        <v>868</v>
      </c>
      <c r="H58" s="163">
        <v>832</v>
      </c>
      <c r="I58" s="164">
        <f t="shared" si="27"/>
        <v>-4.1474654377880227E-2</v>
      </c>
      <c r="J58" s="165">
        <f t="shared" si="24"/>
        <v>1.9295774647887325</v>
      </c>
      <c r="K58" s="163">
        <f t="shared" si="25"/>
        <v>-36</v>
      </c>
      <c r="L58" s="163">
        <f t="shared" si="26"/>
        <v>548</v>
      </c>
      <c r="M58" s="164">
        <f t="shared" si="28"/>
        <v>1.603451429201356E-4</v>
      </c>
    </row>
    <row r="59" spans="2:16" x14ac:dyDescent="0.25">
      <c r="B59" s="162" t="s">
        <v>119</v>
      </c>
      <c r="C59" s="163">
        <v>617</v>
      </c>
      <c r="D59" s="163">
        <v>686</v>
      </c>
      <c r="E59" s="163">
        <v>229</v>
      </c>
      <c r="F59" s="163">
        <v>476</v>
      </c>
      <c r="G59" s="163">
        <v>657</v>
      </c>
      <c r="H59" s="163">
        <v>709</v>
      </c>
      <c r="I59" s="164">
        <f t="shared" si="27"/>
        <v>7.9147640791476404E-2</v>
      </c>
      <c r="J59" s="165">
        <f t="shared" si="24"/>
        <v>2.0960698689956332</v>
      </c>
      <c r="K59" s="163">
        <f t="shared" si="25"/>
        <v>52</v>
      </c>
      <c r="L59" s="163">
        <f t="shared" si="26"/>
        <v>480</v>
      </c>
      <c r="M59" s="164">
        <f t="shared" si="28"/>
        <v>1.3664027203170209E-4</v>
      </c>
    </row>
    <row r="60" spans="2:16" x14ac:dyDescent="0.25">
      <c r="B60" s="162" t="s">
        <v>128</v>
      </c>
      <c r="C60" s="163">
        <v>436</v>
      </c>
      <c r="D60" s="163">
        <v>281</v>
      </c>
      <c r="E60" s="163">
        <v>136</v>
      </c>
      <c r="F60" s="163">
        <v>98</v>
      </c>
      <c r="G60" s="163">
        <v>136</v>
      </c>
      <c r="H60" s="163">
        <v>243</v>
      </c>
      <c r="I60" s="164">
        <f t="shared" si="27"/>
        <v>0.78676470588235303</v>
      </c>
      <c r="J60" s="165">
        <f t="shared" si="24"/>
        <v>0.78676470588235303</v>
      </c>
      <c r="K60" s="163">
        <f t="shared" si="25"/>
        <v>107</v>
      </c>
      <c r="L60" s="163">
        <f t="shared" si="26"/>
        <v>107</v>
      </c>
      <c r="M60" s="164">
        <f t="shared" si="28"/>
        <v>4.6831574194222293E-5</v>
      </c>
    </row>
    <row r="61" spans="2:16" x14ac:dyDescent="0.25">
      <c r="B61" s="162" t="s">
        <v>131</v>
      </c>
      <c r="C61" s="163">
        <v>568</v>
      </c>
      <c r="D61" s="163">
        <v>591</v>
      </c>
      <c r="E61" s="163">
        <v>217</v>
      </c>
      <c r="F61" s="163">
        <v>91</v>
      </c>
      <c r="G61" s="163">
        <v>153</v>
      </c>
      <c r="H61" s="163">
        <v>195</v>
      </c>
      <c r="I61" s="164">
        <f t="shared" si="27"/>
        <v>0.27450980392156854</v>
      </c>
      <c r="J61" s="165">
        <f t="shared" si="24"/>
        <v>-0.10138248847926268</v>
      </c>
      <c r="K61" s="163">
        <f t="shared" si="25"/>
        <v>42</v>
      </c>
      <c r="L61" s="163">
        <f t="shared" si="26"/>
        <v>-22</v>
      </c>
      <c r="M61" s="164">
        <f t="shared" si="28"/>
        <v>3.7580892871906777E-5</v>
      </c>
    </row>
    <row r="62" spans="2:16" x14ac:dyDescent="0.25">
      <c r="B62" s="168" t="s">
        <v>145</v>
      </c>
      <c r="C62" s="169">
        <f t="shared" ref="C62:H62" si="29">C54-SUM(C55:C61)</f>
        <v>10047</v>
      </c>
      <c r="D62" s="169">
        <f t="shared" si="29"/>
        <v>9936</v>
      </c>
      <c r="E62" s="169">
        <f t="shared" si="29"/>
        <v>2950</v>
      </c>
      <c r="F62" s="169">
        <f t="shared" si="29"/>
        <v>4347</v>
      </c>
      <c r="G62" s="169">
        <f t="shared" si="29"/>
        <v>9266</v>
      </c>
      <c r="H62" s="169">
        <f t="shared" si="29"/>
        <v>10476</v>
      </c>
      <c r="I62" s="170">
        <f t="shared" si="27"/>
        <v>0.13058493416792571</v>
      </c>
      <c r="J62" s="171">
        <f t="shared" si="24"/>
        <v>2.5511864406779661</v>
      </c>
      <c r="K62" s="169">
        <f>H62-G62</f>
        <v>1210</v>
      </c>
      <c r="L62" s="169">
        <f t="shared" si="26"/>
        <v>7526</v>
      </c>
      <c r="M62" s="170">
        <f t="shared" si="28"/>
        <v>2.0189611985953612E-3</v>
      </c>
    </row>
    <row r="63" spans="2:16" x14ac:dyDescent="0.25">
      <c r="B63" s="153" t="s">
        <v>47</v>
      </c>
      <c r="C63" s="151"/>
      <c r="D63" s="151"/>
      <c r="E63" s="151"/>
      <c r="F63" s="151"/>
      <c r="G63" s="151"/>
      <c r="H63" s="152"/>
      <c r="I63" s="152"/>
      <c r="J63" s="152"/>
      <c r="K63" s="152"/>
      <c r="L63" s="151"/>
      <c r="M63" s="151"/>
      <c r="N63" s="125"/>
      <c r="O63" s="125"/>
      <c r="P63" s="125"/>
    </row>
    <row r="64" spans="2:16" x14ac:dyDescent="0.25">
      <c r="B64" s="154" t="s">
        <v>68</v>
      </c>
      <c r="C64" s="155">
        <v>136881</v>
      </c>
      <c r="D64" s="155">
        <v>137126</v>
      </c>
      <c r="E64" s="155">
        <v>55313</v>
      </c>
      <c r="F64" s="155">
        <v>70304</v>
      </c>
      <c r="G64" s="155">
        <v>161080</v>
      </c>
      <c r="H64" s="155">
        <v>179837</v>
      </c>
      <c r="I64" s="156">
        <f>IFERROR(H64/G64-1,"-")</f>
        <v>0.116445244598957</v>
      </c>
      <c r="J64" s="156">
        <f>IFERROR(H64/E64-1,"-")</f>
        <v>2.2512610055502322</v>
      </c>
      <c r="K64" s="155">
        <f>H64-G64</f>
        <v>18757</v>
      </c>
      <c r="L64" s="155">
        <f>H64-E64</f>
        <v>124524</v>
      </c>
      <c r="M64" s="156">
        <f>H64/H$8</f>
        <v>3.4658641186692818E-2</v>
      </c>
      <c r="N64" s="105"/>
      <c r="O64" s="105"/>
      <c r="P64" s="105"/>
    </row>
    <row r="65" spans="2:16" x14ac:dyDescent="0.25">
      <c r="B65" s="157" t="s">
        <v>97</v>
      </c>
      <c r="C65" s="158">
        <v>35089</v>
      </c>
      <c r="D65" s="158">
        <v>41904</v>
      </c>
      <c r="E65" s="158">
        <v>24273</v>
      </c>
      <c r="F65" s="158">
        <v>26311</v>
      </c>
      <c r="G65" s="158">
        <v>32375</v>
      </c>
      <c r="H65" s="158">
        <v>47068</v>
      </c>
      <c r="I65" s="159">
        <f>IFERROR(H65/G65-1,"-")</f>
        <v>0.45383783783783782</v>
      </c>
      <c r="J65" s="160">
        <f t="shared" ref="J65:J76" si="30">IFERROR(H65/E65-1,"-")</f>
        <v>0.93910929839739632</v>
      </c>
      <c r="K65" s="158">
        <f t="shared" ref="K65:K75" si="31">H65-G65</f>
        <v>14693</v>
      </c>
      <c r="L65" s="158">
        <f t="shared" ref="L65:L76" si="32">H65-E65</f>
        <v>22795</v>
      </c>
      <c r="M65" s="159">
        <f>H65/H$8</f>
        <v>9.071063926640555E-3</v>
      </c>
    </row>
    <row r="66" spans="2:16" x14ac:dyDescent="0.25">
      <c r="B66" s="162" t="s">
        <v>103</v>
      </c>
      <c r="C66" s="163">
        <v>19683</v>
      </c>
      <c r="D66" s="163">
        <v>22752</v>
      </c>
      <c r="E66" s="163">
        <v>8930</v>
      </c>
      <c r="F66" s="163">
        <v>21567</v>
      </c>
      <c r="G66" s="163">
        <v>23338</v>
      </c>
      <c r="H66" s="163">
        <v>31999</v>
      </c>
      <c r="I66" s="164">
        <f>IFERROR(H66/G66-1,"-")</f>
        <v>0.37111149198731685</v>
      </c>
      <c r="J66" s="165">
        <f t="shared" si="30"/>
        <v>2.5833146696528555</v>
      </c>
      <c r="K66" s="163">
        <f t="shared" si="31"/>
        <v>8661</v>
      </c>
      <c r="L66" s="163">
        <f t="shared" si="32"/>
        <v>23069</v>
      </c>
      <c r="M66" s="164">
        <f>H66/H$8</f>
        <v>6.1669281590161287E-3</v>
      </c>
    </row>
    <row r="67" spans="2:16" x14ac:dyDescent="0.25">
      <c r="B67" s="162" t="s">
        <v>100</v>
      </c>
      <c r="C67" s="163">
        <v>15406</v>
      </c>
      <c r="D67" s="163">
        <v>19152</v>
      </c>
      <c r="E67" s="163">
        <v>15343</v>
      </c>
      <c r="F67" s="163">
        <v>4744</v>
      </c>
      <c r="G67" s="163">
        <v>9037</v>
      </c>
      <c r="H67" s="163">
        <v>15069</v>
      </c>
      <c r="I67" s="164">
        <f>IFERROR(H67/G67-1,"-")</f>
        <v>0.66747814540223516</v>
      </c>
      <c r="J67" s="165">
        <f t="shared" si="30"/>
        <v>-1.7858306719676698E-2</v>
      </c>
      <c r="K67" s="163">
        <f t="shared" si="31"/>
        <v>6032</v>
      </c>
      <c r="L67" s="163">
        <f t="shared" si="32"/>
        <v>-274</v>
      </c>
      <c r="M67" s="164">
        <f>H67/H$8</f>
        <v>2.9041357676244271E-3</v>
      </c>
    </row>
    <row r="68" spans="2:16" x14ac:dyDescent="0.25">
      <c r="B68" s="157" t="s">
        <v>107</v>
      </c>
      <c r="C68" s="158">
        <v>101792</v>
      </c>
      <c r="D68" s="158">
        <v>95222</v>
      </c>
      <c r="E68" s="158">
        <v>31040</v>
      </c>
      <c r="F68" s="158">
        <v>43993</v>
      </c>
      <c r="G68" s="158">
        <v>128705</v>
      </c>
      <c r="H68" s="158">
        <v>132769</v>
      </c>
      <c r="I68" s="159">
        <f>IFERROR(H68/G68-1,"-")</f>
        <v>3.1576084845188701E-2</v>
      </c>
      <c r="J68" s="160">
        <f t="shared" si="30"/>
        <v>3.2773518041237111</v>
      </c>
      <c r="K68" s="158">
        <f t="shared" si="31"/>
        <v>4064</v>
      </c>
      <c r="L68" s="158">
        <f t="shared" si="32"/>
        <v>101729</v>
      </c>
      <c r="M68" s="159">
        <f>H68/H$8</f>
        <v>2.5587577260052261E-2</v>
      </c>
    </row>
    <row r="69" spans="2:16" x14ac:dyDescent="0.25">
      <c r="B69" s="162" t="s">
        <v>110</v>
      </c>
      <c r="C69" s="163">
        <v>46378</v>
      </c>
      <c r="D69" s="163">
        <v>41026</v>
      </c>
      <c r="E69" s="163">
        <v>13899</v>
      </c>
      <c r="F69" s="163">
        <v>12264</v>
      </c>
      <c r="G69" s="163">
        <v>56081</v>
      </c>
      <c r="H69" s="163">
        <v>50457</v>
      </c>
      <c r="I69" s="164">
        <f t="shared" ref="I69:I76" si="33">IFERROR(H69/G69-1,"-")</f>
        <v>-0.10028351848219541</v>
      </c>
      <c r="J69" s="165">
        <f t="shared" si="30"/>
        <v>2.6302611698683358</v>
      </c>
      <c r="K69" s="163">
        <f t="shared" si="31"/>
        <v>-5624</v>
      </c>
      <c r="L69" s="163">
        <f t="shared" si="32"/>
        <v>36558</v>
      </c>
      <c r="M69" s="164">
        <f t="shared" ref="M69:M76" si="34">H69/H$8</f>
        <v>9.7242005725015398E-3</v>
      </c>
    </row>
    <row r="70" spans="2:16" x14ac:dyDescent="0.25">
      <c r="B70" s="162" t="s">
        <v>113</v>
      </c>
      <c r="C70" s="163">
        <v>13950</v>
      </c>
      <c r="D70" s="163">
        <v>11534</v>
      </c>
      <c r="E70" s="163">
        <v>3374</v>
      </c>
      <c r="F70" s="163">
        <v>3586</v>
      </c>
      <c r="G70" s="163">
        <v>7748</v>
      </c>
      <c r="H70" s="163">
        <v>10955</v>
      </c>
      <c r="I70" s="164">
        <f t="shared" si="33"/>
        <v>0.41391326794011363</v>
      </c>
      <c r="J70" s="165">
        <f t="shared" si="30"/>
        <v>2.2468879668049793</v>
      </c>
      <c r="K70" s="163">
        <f t="shared" si="31"/>
        <v>3207</v>
      </c>
      <c r="L70" s="163">
        <f t="shared" si="32"/>
        <v>7581</v>
      </c>
      <c r="M70" s="164">
        <f t="shared" si="34"/>
        <v>2.111275289290968E-3</v>
      </c>
    </row>
    <row r="71" spans="2:16" x14ac:dyDescent="0.25">
      <c r="B71" s="162" t="s">
        <v>116</v>
      </c>
      <c r="C71" s="163">
        <v>6528</v>
      </c>
      <c r="D71" s="163">
        <v>10880</v>
      </c>
      <c r="E71" s="163">
        <v>3449</v>
      </c>
      <c r="F71" s="163">
        <v>6294</v>
      </c>
      <c r="G71" s="163">
        <v>18047</v>
      </c>
      <c r="H71" s="163">
        <v>15837</v>
      </c>
      <c r="I71" s="164">
        <f t="shared" si="33"/>
        <v>-0.12245802626475311</v>
      </c>
      <c r="J71" s="165">
        <f t="shared" si="30"/>
        <v>3.5917657291968688</v>
      </c>
      <c r="K71" s="163">
        <f t="shared" si="31"/>
        <v>-2210</v>
      </c>
      <c r="L71" s="163">
        <f t="shared" si="32"/>
        <v>12388</v>
      </c>
      <c r="M71" s="164">
        <f t="shared" si="34"/>
        <v>3.052146668781475E-3</v>
      </c>
    </row>
    <row r="72" spans="2:16" x14ac:dyDescent="0.25">
      <c r="B72" s="162" t="s">
        <v>123</v>
      </c>
      <c r="C72" s="163">
        <v>2344</v>
      </c>
      <c r="D72" s="163">
        <v>1784</v>
      </c>
      <c r="E72" s="163">
        <v>536</v>
      </c>
      <c r="F72" s="163">
        <v>3888</v>
      </c>
      <c r="G72" s="163">
        <v>3396</v>
      </c>
      <c r="H72" s="163">
        <v>3947</v>
      </c>
      <c r="I72" s="164">
        <f t="shared" si="33"/>
        <v>0.16224970553592466</v>
      </c>
      <c r="J72" s="165">
        <f t="shared" si="30"/>
        <v>6.3638059701492535</v>
      </c>
      <c r="K72" s="163">
        <f t="shared" si="31"/>
        <v>551</v>
      </c>
      <c r="L72" s="163">
        <f t="shared" si="32"/>
        <v>3411</v>
      </c>
      <c r="M72" s="164">
        <f t="shared" si="34"/>
        <v>7.6067581623290282E-4</v>
      </c>
    </row>
    <row r="73" spans="2:16" x14ac:dyDescent="0.25">
      <c r="B73" s="162" t="s">
        <v>119</v>
      </c>
      <c r="C73" s="163">
        <v>2944</v>
      </c>
      <c r="D73" s="163">
        <v>2469</v>
      </c>
      <c r="E73" s="163">
        <v>1278</v>
      </c>
      <c r="F73" s="163">
        <v>1635</v>
      </c>
      <c r="G73" s="163">
        <v>3248</v>
      </c>
      <c r="H73" s="163">
        <v>2699</v>
      </c>
      <c r="I73" s="164">
        <f t="shared" si="33"/>
        <v>-0.16902709359605916</v>
      </c>
      <c r="J73" s="165">
        <f t="shared" si="30"/>
        <v>1.1118935837245698</v>
      </c>
      <c r="K73" s="163">
        <f t="shared" si="31"/>
        <v>-549</v>
      </c>
      <c r="L73" s="163">
        <f t="shared" si="32"/>
        <v>1421</v>
      </c>
      <c r="M73" s="164">
        <f t="shared" si="34"/>
        <v>5.2015810185269951E-4</v>
      </c>
    </row>
    <row r="74" spans="2:16" x14ac:dyDescent="0.25">
      <c r="B74" s="162" t="s">
        <v>128</v>
      </c>
      <c r="C74" s="163">
        <v>1326</v>
      </c>
      <c r="D74" s="163">
        <v>2202</v>
      </c>
      <c r="E74" s="163">
        <v>686</v>
      </c>
      <c r="F74" s="163">
        <v>1848</v>
      </c>
      <c r="G74" s="163">
        <v>2875</v>
      </c>
      <c r="H74" s="163">
        <v>3786</v>
      </c>
      <c r="I74" s="164">
        <f t="shared" si="33"/>
        <v>0.3168695652173914</v>
      </c>
      <c r="J74" s="165">
        <f t="shared" si="30"/>
        <v>4.518950437317784</v>
      </c>
      <c r="K74" s="163">
        <f t="shared" si="31"/>
        <v>911</v>
      </c>
      <c r="L74" s="163">
        <f t="shared" si="32"/>
        <v>3100</v>
      </c>
      <c r="M74" s="164">
        <f t="shared" si="34"/>
        <v>7.296474892976362E-4</v>
      </c>
    </row>
    <row r="75" spans="2:16" x14ac:dyDescent="0.25">
      <c r="B75" s="162" t="s">
        <v>131</v>
      </c>
      <c r="C75" s="163">
        <v>2597</v>
      </c>
      <c r="D75" s="163">
        <v>2302</v>
      </c>
      <c r="E75" s="163">
        <v>932</v>
      </c>
      <c r="F75" s="163">
        <v>363</v>
      </c>
      <c r="G75" s="163">
        <v>967</v>
      </c>
      <c r="H75" s="163">
        <v>1128</v>
      </c>
      <c r="I75" s="164">
        <f t="shared" si="33"/>
        <v>0.16649431230610134</v>
      </c>
      <c r="J75" s="165">
        <f t="shared" si="30"/>
        <v>0.21030042918454939</v>
      </c>
      <c r="K75" s="163">
        <f t="shared" si="31"/>
        <v>161</v>
      </c>
      <c r="L75" s="163">
        <f t="shared" si="32"/>
        <v>196</v>
      </c>
      <c r="M75" s="164">
        <f t="shared" si="34"/>
        <v>2.173910110744146E-4</v>
      </c>
    </row>
    <row r="76" spans="2:16" x14ac:dyDescent="0.25">
      <c r="B76" s="168" t="s">
        <v>145</v>
      </c>
      <c r="C76" s="169">
        <f t="shared" ref="C76:H76" si="35">C68-SUM(C69:C75)</f>
        <v>25725</v>
      </c>
      <c r="D76" s="169">
        <f t="shared" si="35"/>
        <v>23025</v>
      </c>
      <c r="E76" s="169">
        <f t="shared" si="35"/>
        <v>6886</v>
      </c>
      <c r="F76" s="169">
        <f t="shared" si="35"/>
        <v>14115</v>
      </c>
      <c r="G76" s="169">
        <f t="shared" si="35"/>
        <v>36343</v>
      </c>
      <c r="H76" s="169">
        <f t="shared" si="35"/>
        <v>43960</v>
      </c>
      <c r="I76" s="170">
        <f t="shared" si="33"/>
        <v>0.20958644030487306</v>
      </c>
      <c r="J76" s="171">
        <f t="shared" si="30"/>
        <v>5.3839674702294511</v>
      </c>
      <c r="K76" s="169">
        <f>H76-G76</f>
        <v>7617</v>
      </c>
      <c r="L76" s="169">
        <f t="shared" si="32"/>
        <v>37074</v>
      </c>
      <c r="M76" s="170">
        <f t="shared" si="34"/>
        <v>8.4720823110206265E-3</v>
      </c>
    </row>
    <row r="77" spans="2:16" x14ac:dyDescent="0.25">
      <c r="B77" s="153" t="s">
        <v>48</v>
      </c>
      <c r="C77" s="151"/>
      <c r="D77" s="151"/>
      <c r="E77" s="151"/>
      <c r="F77" s="151"/>
      <c r="G77" s="151"/>
      <c r="H77" s="152"/>
      <c r="I77" s="152"/>
      <c r="J77" s="152"/>
      <c r="K77" s="152"/>
      <c r="L77" s="151"/>
      <c r="M77" s="151"/>
      <c r="N77" s="125"/>
      <c r="O77" s="125"/>
      <c r="P77" s="125"/>
    </row>
    <row r="78" spans="2:16" x14ac:dyDescent="0.25">
      <c r="B78" s="154" t="s">
        <v>68</v>
      </c>
      <c r="C78" s="155">
        <v>816835</v>
      </c>
      <c r="D78" s="155">
        <v>791721</v>
      </c>
      <c r="E78" s="155">
        <v>225835</v>
      </c>
      <c r="F78" s="155">
        <v>354204</v>
      </c>
      <c r="G78" s="155">
        <v>710225</v>
      </c>
      <c r="H78" s="155">
        <v>797848</v>
      </c>
      <c r="I78" s="156">
        <f>IFERROR(H78/G78-1,"-")</f>
        <v>0.12337357879545219</v>
      </c>
      <c r="J78" s="156">
        <f>IFERROR(H78/E78-1,"-")</f>
        <v>2.5328802001461246</v>
      </c>
      <c r="K78" s="155">
        <f>H78-G78</f>
        <v>87623</v>
      </c>
      <c r="L78" s="155">
        <f>H78-E78</f>
        <v>572013</v>
      </c>
      <c r="M78" s="156">
        <f>H78/H$8</f>
        <v>0.1537632831593081</v>
      </c>
      <c r="N78" s="105"/>
      <c r="O78" s="105"/>
      <c r="P78" s="105"/>
    </row>
    <row r="79" spans="2:16" x14ac:dyDescent="0.25">
      <c r="B79" s="157" t="s">
        <v>97</v>
      </c>
      <c r="C79" s="158">
        <v>356304</v>
      </c>
      <c r="D79" s="158">
        <v>356283</v>
      </c>
      <c r="E79" s="158">
        <v>103133</v>
      </c>
      <c r="F79" s="158">
        <v>181693</v>
      </c>
      <c r="G79" s="158">
        <v>342343</v>
      </c>
      <c r="H79" s="158">
        <v>341923</v>
      </c>
      <c r="I79" s="159">
        <f>IFERROR(H79/G79-1,"-")</f>
        <v>-1.2268397484394011E-3</v>
      </c>
      <c r="J79" s="160">
        <f t="shared" ref="J79:J90" si="36">IFERROR(H79/E79-1,"-")</f>
        <v>2.3153597781505435</v>
      </c>
      <c r="K79" s="158">
        <f t="shared" ref="K79:K89" si="37">H79-G79</f>
        <v>-420</v>
      </c>
      <c r="L79" s="158">
        <f t="shared" ref="L79:L90" si="38">H79-E79</f>
        <v>238790</v>
      </c>
      <c r="M79" s="159">
        <f>H79/H$8</f>
        <v>6.5896264786876824E-2</v>
      </c>
    </row>
    <row r="80" spans="2:16" x14ac:dyDescent="0.25">
      <c r="B80" s="162" t="s">
        <v>103</v>
      </c>
      <c r="C80" s="163">
        <v>89648</v>
      </c>
      <c r="D80" s="163">
        <v>72064</v>
      </c>
      <c r="E80" s="163">
        <v>28320</v>
      </c>
      <c r="F80" s="163">
        <v>66989</v>
      </c>
      <c r="G80" s="163">
        <v>97391</v>
      </c>
      <c r="H80" s="163">
        <v>92103</v>
      </c>
      <c r="I80" s="164">
        <f>IFERROR(H80/G80-1,"-")</f>
        <v>-5.4296598248298134E-2</v>
      </c>
      <c r="J80" s="165">
        <f t="shared" si="36"/>
        <v>2.2522245762711863</v>
      </c>
      <c r="K80" s="163">
        <f t="shared" si="37"/>
        <v>-5288</v>
      </c>
      <c r="L80" s="163">
        <f t="shared" si="38"/>
        <v>63783</v>
      </c>
      <c r="M80" s="164">
        <f>H80/H$8</f>
        <v>1.7750322954775539E-2</v>
      </c>
    </row>
    <row r="81" spans="2:16" x14ac:dyDescent="0.25">
      <c r="B81" s="162" t="s">
        <v>100</v>
      </c>
      <c r="C81" s="163">
        <v>266656</v>
      </c>
      <c r="D81" s="163">
        <v>284219</v>
      </c>
      <c r="E81" s="163">
        <v>74813</v>
      </c>
      <c r="F81" s="163">
        <v>114704</v>
      </c>
      <c r="G81" s="163">
        <v>244952</v>
      </c>
      <c r="H81" s="163">
        <v>249820</v>
      </c>
      <c r="I81" s="164">
        <f>IFERROR(H81/G81-1,"-")</f>
        <v>1.987328129592747E-2</v>
      </c>
      <c r="J81" s="165">
        <f t="shared" si="36"/>
        <v>2.339259219654338</v>
      </c>
      <c r="K81" s="163">
        <f t="shared" si="37"/>
        <v>4868</v>
      </c>
      <c r="L81" s="163">
        <f t="shared" si="38"/>
        <v>175007</v>
      </c>
      <c r="M81" s="164">
        <f>H81/H$8</f>
        <v>4.8145941832101288E-2</v>
      </c>
    </row>
    <row r="82" spans="2:16" x14ac:dyDescent="0.25">
      <c r="B82" s="157" t="s">
        <v>107</v>
      </c>
      <c r="C82" s="158">
        <v>460531</v>
      </c>
      <c r="D82" s="158">
        <v>435438</v>
      </c>
      <c r="E82" s="158">
        <v>122702</v>
      </c>
      <c r="F82" s="158">
        <v>172511</v>
      </c>
      <c r="G82" s="158">
        <v>367882</v>
      </c>
      <c r="H82" s="158">
        <v>455925</v>
      </c>
      <c r="I82" s="159">
        <f>IFERROR(H82/G82-1,"-")</f>
        <v>0.23932402237674033</v>
      </c>
      <c r="J82" s="160">
        <f t="shared" si="36"/>
        <v>2.7157096053854053</v>
      </c>
      <c r="K82" s="158">
        <f t="shared" si="37"/>
        <v>88043</v>
      </c>
      <c r="L82" s="158">
        <f t="shared" si="38"/>
        <v>333223</v>
      </c>
      <c r="M82" s="159">
        <f>H82/H$8</f>
        <v>8.7867018372431271E-2</v>
      </c>
    </row>
    <row r="83" spans="2:16" x14ac:dyDescent="0.25">
      <c r="B83" s="162" t="s">
        <v>110</v>
      </c>
      <c r="C83" s="163">
        <v>69266</v>
      </c>
      <c r="D83" s="163">
        <v>75049</v>
      </c>
      <c r="E83" s="163">
        <v>21332</v>
      </c>
      <c r="F83" s="163">
        <v>16695</v>
      </c>
      <c r="G83" s="163">
        <v>71554</v>
      </c>
      <c r="H83" s="163">
        <v>93860</v>
      </c>
      <c r="I83" s="164">
        <f t="shared" ref="I83:I90" si="39">IFERROR(H83/G83-1,"-")</f>
        <v>0.31173659054699954</v>
      </c>
      <c r="J83" s="165">
        <f t="shared" si="36"/>
        <v>3.3999624976561034</v>
      </c>
      <c r="K83" s="163">
        <f t="shared" si="37"/>
        <v>22306</v>
      </c>
      <c r="L83" s="163">
        <f t="shared" si="38"/>
        <v>72528</v>
      </c>
      <c r="M83" s="164">
        <f t="shared" ref="M83:M90" si="40">H83/H$8</f>
        <v>1.8088936435677796E-2</v>
      </c>
    </row>
    <row r="84" spans="2:16" x14ac:dyDescent="0.25">
      <c r="B84" s="162" t="s">
        <v>113</v>
      </c>
      <c r="C84" s="163">
        <v>194919</v>
      </c>
      <c r="D84" s="163">
        <v>159354</v>
      </c>
      <c r="E84" s="163">
        <v>39522</v>
      </c>
      <c r="F84" s="163">
        <v>53227</v>
      </c>
      <c r="G84" s="163">
        <v>113120</v>
      </c>
      <c r="H84" s="163">
        <v>127349</v>
      </c>
      <c r="I84" s="164">
        <f t="shared" si="39"/>
        <v>0.12578677510608194</v>
      </c>
      <c r="J84" s="165">
        <f t="shared" si="36"/>
        <v>2.2222306563433025</v>
      </c>
      <c r="K84" s="163">
        <f t="shared" si="37"/>
        <v>14229</v>
      </c>
      <c r="L84" s="163">
        <f t="shared" si="38"/>
        <v>87827</v>
      </c>
      <c r="M84" s="164">
        <f t="shared" si="40"/>
        <v>2.4543021160740801E-2</v>
      </c>
    </row>
    <row r="85" spans="2:16" x14ac:dyDescent="0.25">
      <c r="B85" s="162" t="s">
        <v>116</v>
      </c>
      <c r="C85" s="163">
        <v>22836</v>
      </c>
      <c r="D85" s="163">
        <v>25447</v>
      </c>
      <c r="E85" s="163">
        <v>8286</v>
      </c>
      <c r="F85" s="163">
        <v>19927</v>
      </c>
      <c r="G85" s="163">
        <v>30758</v>
      </c>
      <c r="H85" s="163">
        <v>42539</v>
      </c>
      <c r="I85" s="164">
        <f t="shared" si="39"/>
        <v>0.38302230314064634</v>
      </c>
      <c r="J85" s="165">
        <f t="shared" si="36"/>
        <v>4.1338402124064686</v>
      </c>
      <c r="K85" s="163">
        <f t="shared" si="37"/>
        <v>11781</v>
      </c>
      <c r="L85" s="163">
        <f t="shared" si="38"/>
        <v>34253</v>
      </c>
      <c r="M85" s="164">
        <f t="shared" si="40"/>
        <v>8.198223599374577E-3</v>
      </c>
    </row>
    <row r="86" spans="2:16" x14ac:dyDescent="0.25">
      <c r="B86" s="162" t="s">
        <v>123</v>
      </c>
      <c r="C86" s="163">
        <v>11686</v>
      </c>
      <c r="D86" s="163">
        <v>9296</v>
      </c>
      <c r="E86" s="163">
        <v>2074</v>
      </c>
      <c r="F86" s="163">
        <v>5996</v>
      </c>
      <c r="G86" s="163">
        <v>10713</v>
      </c>
      <c r="H86" s="163">
        <v>12911</v>
      </c>
      <c r="I86" s="164">
        <f t="shared" si="39"/>
        <v>0.20517128722113309</v>
      </c>
      <c r="J86" s="165">
        <f t="shared" si="36"/>
        <v>5.225168756027001</v>
      </c>
      <c r="K86" s="163">
        <f t="shared" si="37"/>
        <v>2198</v>
      </c>
      <c r="L86" s="163">
        <f t="shared" si="38"/>
        <v>10837</v>
      </c>
      <c r="M86" s="164">
        <f t="shared" si="40"/>
        <v>2.4882405531753251E-3</v>
      </c>
    </row>
    <row r="87" spans="2:16" x14ac:dyDescent="0.25">
      <c r="B87" s="162" t="s">
        <v>119</v>
      </c>
      <c r="C87" s="163">
        <v>6503</v>
      </c>
      <c r="D87" s="163">
        <v>6249</v>
      </c>
      <c r="E87" s="163">
        <v>2082</v>
      </c>
      <c r="F87" s="163">
        <v>5201</v>
      </c>
      <c r="G87" s="163">
        <v>5872</v>
      </c>
      <c r="H87" s="163">
        <v>6968</v>
      </c>
      <c r="I87" s="164">
        <f t="shared" si="39"/>
        <v>0.18664850136239775</v>
      </c>
      <c r="J87" s="165">
        <f t="shared" si="36"/>
        <v>2.3467819404418826</v>
      </c>
      <c r="K87" s="163">
        <f t="shared" si="37"/>
        <v>1096</v>
      </c>
      <c r="L87" s="163">
        <f t="shared" si="38"/>
        <v>4886</v>
      </c>
      <c r="M87" s="164">
        <f t="shared" si="40"/>
        <v>1.3428905719561357E-3</v>
      </c>
    </row>
    <row r="88" spans="2:16" x14ac:dyDescent="0.25">
      <c r="B88" s="162" t="s">
        <v>128</v>
      </c>
      <c r="C88" s="163">
        <v>7425</v>
      </c>
      <c r="D88" s="163">
        <v>8520</v>
      </c>
      <c r="E88" s="163">
        <v>3046</v>
      </c>
      <c r="F88" s="163">
        <v>2575</v>
      </c>
      <c r="G88" s="163">
        <v>7581</v>
      </c>
      <c r="H88" s="163">
        <v>8524</v>
      </c>
      <c r="I88" s="164">
        <f t="shared" si="39"/>
        <v>0.12438992217385558</v>
      </c>
      <c r="J88" s="165">
        <f t="shared" si="36"/>
        <v>1.7984241628365067</v>
      </c>
      <c r="K88" s="163">
        <f t="shared" si="37"/>
        <v>943</v>
      </c>
      <c r="L88" s="163">
        <f t="shared" si="38"/>
        <v>5478</v>
      </c>
      <c r="M88" s="164">
        <f t="shared" si="40"/>
        <v>1.642766824821197E-3</v>
      </c>
    </row>
    <row r="89" spans="2:16" x14ac:dyDescent="0.25">
      <c r="B89" s="162" t="s">
        <v>131</v>
      </c>
      <c r="C89" s="163">
        <v>13371</v>
      </c>
      <c r="D89" s="163">
        <v>13181</v>
      </c>
      <c r="E89" s="163">
        <v>4839</v>
      </c>
      <c r="F89" s="163">
        <v>2819</v>
      </c>
      <c r="G89" s="163">
        <v>7599</v>
      </c>
      <c r="H89" s="163">
        <v>9961</v>
      </c>
      <c r="I89" s="164">
        <f t="shared" si="39"/>
        <v>0.31083037241742328</v>
      </c>
      <c r="J89" s="165">
        <f t="shared" si="36"/>
        <v>1.0584831576772062</v>
      </c>
      <c r="K89" s="163">
        <f t="shared" si="37"/>
        <v>2362</v>
      </c>
      <c r="L89" s="163">
        <f t="shared" si="38"/>
        <v>5122</v>
      </c>
      <c r="M89" s="164">
        <f t="shared" si="40"/>
        <v>1.9197090969080175E-3</v>
      </c>
    </row>
    <row r="90" spans="2:16" x14ac:dyDescent="0.25">
      <c r="B90" s="168" t="s">
        <v>145</v>
      </c>
      <c r="C90" s="169">
        <f t="shared" ref="C90:H90" si="41">C82-SUM(C83:C89)</f>
        <v>134525</v>
      </c>
      <c r="D90" s="169">
        <f t="shared" si="41"/>
        <v>138342</v>
      </c>
      <c r="E90" s="169">
        <f t="shared" si="41"/>
        <v>41521</v>
      </c>
      <c r="F90" s="169">
        <f t="shared" si="41"/>
        <v>66071</v>
      </c>
      <c r="G90" s="169">
        <f t="shared" si="41"/>
        <v>120685</v>
      </c>
      <c r="H90" s="169">
        <f t="shared" si="41"/>
        <v>153813</v>
      </c>
      <c r="I90" s="170">
        <f t="shared" si="39"/>
        <v>0.27449973070389855</v>
      </c>
      <c r="J90" s="171">
        <f t="shared" si="36"/>
        <v>2.7044628019556369</v>
      </c>
      <c r="K90" s="169">
        <f>H90-G90</f>
        <v>33128</v>
      </c>
      <c r="L90" s="169">
        <f t="shared" si="38"/>
        <v>112292</v>
      </c>
      <c r="M90" s="170">
        <f t="shared" si="40"/>
        <v>2.9643230129777424E-2</v>
      </c>
    </row>
    <row r="91" spans="2:16" x14ac:dyDescent="0.25">
      <c r="B91" s="153" t="s">
        <v>49</v>
      </c>
      <c r="C91" s="151"/>
      <c r="D91" s="151"/>
      <c r="E91" s="151"/>
      <c r="F91" s="151"/>
      <c r="G91" s="151"/>
      <c r="H91" s="152"/>
      <c r="I91" s="152"/>
      <c r="J91" s="152"/>
      <c r="K91" s="152"/>
      <c r="L91" s="151"/>
      <c r="M91" s="151"/>
      <c r="N91" s="125"/>
      <c r="O91" s="125"/>
      <c r="P91" s="125"/>
    </row>
    <row r="92" spans="2:16" x14ac:dyDescent="0.25">
      <c r="B92" s="154" t="s">
        <v>68</v>
      </c>
      <c r="C92" s="155">
        <v>53986</v>
      </c>
      <c r="D92" s="155">
        <v>55887</v>
      </c>
      <c r="E92" s="155">
        <v>24221</v>
      </c>
      <c r="F92" s="155">
        <v>33444</v>
      </c>
      <c r="G92" s="155">
        <v>51485</v>
      </c>
      <c r="H92" s="155">
        <v>58157</v>
      </c>
      <c r="I92" s="156">
        <f>IFERROR(H92/G92-1,"-")</f>
        <v>0.12959114305137409</v>
      </c>
      <c r="J92" s="156">
        <f>IFERROR(H92/E92-1,"-")</f>
        <v>1.4010982205524134</v>
      </c>
      <c r="K92" s="155">
        <f>H92-G92</f>
        <v>6672</v>
      </c>
      <c r="L92" s="155">
        <f>H92-E92</f>
        <v>33936</v>
      </c>
      <c r="M92" s="156">
        <f>H92/H$8</f>
        <v>1.1208164034622988E-2</v>
      </c>
      <c r="N92" s="105"/>
      <c r="O92" s="105"/>
      <c r="P92" s="105"/>
    </row>
    <row r="93" spans="2:16" x14ac:dyDescent="0.25">
      <c r="B93" s="157" t="s">
        <v>97</v>
      </c>
      <c r="C93" s="158">
        <v>34282</v>
      </c>
      <c r="D93" s="158">
        <v>37119</v>
      </c>
      <c r="E93" s="158">
        <v>16023</v>
      </c>
      <c r="F93" s="158">
        <v>21732</v>
      </c>
      <c r="G93" s="158">
        <v>33809</v>
      </c>
      <c r="H93" s="158">
        <v>37722</v>
      </c>
      <c r="I93" s="159">
        <f>IFERROR(H93/G93-1,"-")</f>
        <v>0.11573841284864983</v>
      </c>
      <c r="J93" s="160">
        <f t="shared" ref="J93:J104" si="42">IFERROR(H93/E93-1,"-")</f>
        <v>1.3542407788803597</v>
      </c>
      <c r="K93" s="158">
        <f t="shared" ref="K93:K103" si="43">H93-G93</f>
        <v>3913</v>
      </c>
      <c r="L93" s="158">
        <f t="shared" ref="L93:L104" si="44">H93-E93</f>
        <v>21699</v>
      </c>
      <c r="M93" s="159">
        <f>H93/H$8</f>
        <v>7.2698791841747049E-3</v>
      </c>
    </row>
    <row r="94" spans="2:16" x14ac:dyDescent="0.25">
      <c r="B94" s="162" t="s">
        <v>103</v>
      </c>
      <c r="C94" s="163">
        <v>16764</v>
      </c>
      <c r="D94" s="163">
        <v>19153</v>
      </c>
      <c r="E94" s="163">
        <v>8684</v>
      </c>
      <c r="F94" s="163">
        <v>11001</v>
      </c>
      <c r="G94" s="163">
        <v>16289</v>
      </c>
      <c r="H94" s="163">
        <v>12024</v>
      </c>
      <c r="I94" s="164">
        <f>IFERROR(H94/G94-1,"-")</f>
        <v>-0.261833138928111</v>
      </c>
      <c r="J94" s="165">
        <f t="shared" si="42"/>
        <v>0.38461538461538458</v>
      </c>
      <c r="K94" s="163">
        <f t="shared" si="43"/>
        <v>-4265</v>
      </c>
      <c r="L94" s="163">
        <f t="shared" si="44"/>
        <v>3340</v>
      </c>
      <c r="M94" s="164">
        <f>H94/H$8</f>
        <v>2.3172956712400367E-3</v>
      </c>
    </row>
    <row r="95" spans="2:16" x14ac:dyDescent="0.25">
      <c r="B95" s="162" t="s">
        <v>100</v>
      </c>
      <c r="C95" s="163">
        <v>17518</v>
      </c>
      <c r="D95" s="163">
        <v>17966</v>
      </c>
      <c r="E95" s="163">
        <v>7339</v>
      </c>
      <c r="F95" s="163">
        <v>10731</v>
      </c>
      <c r="G95" s="163">
        <v>17520</v>
      </c>
      <c r="H95" s="163">
        <v>25698</v>
      </c>
      <c r="I95" s="164">
        <f>IFERROR(H95/G95-1,"-")</f>
        <v>0.46678082191780823</v>
      </c>
      <c r="J95" s="165">
        <f t="shared" si="42"/>
        <v>2.5015669709769726</v>
      </c>
      <c r="K95" s="163">
        <f t="shared" si="43"/>
        <v>8178</v>
      </c>
      <c r="L95" s="163">
        <f t="shared" si="44"/>
        <v>18359</v>
      </c>
      <c r="M95" s="164">
        <f>H95/H$8</f>
        <v>4.9525835129346687E-3</v>
      </c>
    </row>
    <row r="96" spans="2:16" x14ac:dyDescent="0.25">
      <c r="B96" s="157" t="s">
        <v>107</v>
      </c>
      <c r="C96" s="158">
        <v>19704</v>
      </c>
      <c r="D96" s="158">
        <v>18768</v>
      </c>
      <c r="E96" s="158">
        <v>8198</v>
      </c>
      <c r="F96" s="158">
        <v>11712</v>
      </c>
      <c r="G96" s="158">
        <v>17676</v>
      </c>
      <c r="H96" s="158">
        <v>20435</v>
      </c>
      <c r="I96" s="159">
        <f>IFERROR(H96/G96-1,"-")</f>
        <v>0.15608735007920349</v>
      </c>
      <c r="J96" s="160">
        <f t="shared" si="42"/>
        <v>1.4926811417418882</v>
      </c>
      <c r="K96" s="158">
        <f t="shared" si="43"/>
        <v>2759</v>
      </c>
      <c r="L96" s="158">
        <f t="shared" si="44"/>
        <v>12237</v>
      </c>
      <c r="M96" s="159">
        <f>H96/H$8</f>
        <v>3.9382848504482823E-3</v>
      </c>
    </row>
    <row r="97" spans="2:16" x14ac:dyDescent="0.25">
      <c r="B97" s="162" t="s">
        <v>110</v>
      </c>
      <c r="C97" s="163">
        <v>2265</v>
      </c>
      <c r="D97" s="163">
        <v>2421</v>
      </c>
      <c r="E97" s="163">
        <v>1288</v>
      </c>
      <c r="F97" s="163">
        <v>921</v>
      </c>
      <c r="G97" s="163">
        <v>2403</v>
      </c>
      <c r="H97" s="163">
        <v>2795</v>
      </c>
      <c r="I97" s="164">
        <f t="shared" ref="I97:I104" si="45">IFERROR(H97/G97-1,"-")</f>
        <v>0.16312942155638788</v>
      </c>
      <c r="J97" s="165">
        <f t="shared" si="42"/>
        <v>1.1700310559006213</v>
      </c>
      <c r="K97" s="163">
        <f t="shared" si="43"/>
        <v>392</v>
      </c>
      <c r="L97" s="163">
        <f t="shared" si="44"/>
        <v>1507</v>
      </c>
      <c r="M97" s="164">
        <f t="shared" ref="M97:M104" si="46">H97/H$8</f>
        <v>5.386594644973305E-4</v>
      </c>
    </row>
    <row r="98" spans="2:16" x14ac:dyDescent="0.25">
      <c r="B98" s="162" t="s">
        <v>113</v>
      </c>
      <c r="C98" s="163">
        <v>4527</v>
      </c>
      <c r="D98" s="163">
        <v>3905</v>
      </c>
      <c r="E98" s="163">
        <v>1481</v>
      </c>
      <c r="F98" s="163">
        <v>2395</v>
      </c>
      <c r="G98" s="163">
        <v>3482</v>
      </c>
      <c r="H98" s="163">
        <v>3814</v>
      </c>
      <c r="I98" s="164">
        <f t="shared" si="45"/>
        <v>9.5347501435956383E-2</v>
      </c>
      <c r="J98" s="165">
        <f t="shared" si="42"/>
        <v>1.5752869682646859</v>
      </c>
      <c r="K98" s="163">
        <f t="shared" si="43"/>
        <v>332</v>
      </c>
      <c r="L98" s="163">
        <f t="shared" si="44"/>
        <v>2333</v>
      </c>
      <c r="M98" s="164">
        <f t="shared" si="46"/>
        <v>7.3504372006898697E-4</v>
      </c>
    </row>
    <row r="99" spans="2:16" x14ac:dyDescent="0.25">
      <c r="B99" s="162" t="s">
        <v>116</v>
      </c>
      <c r="C99" s="163">
        <v>4157</v>
      </c>
      <c r="D99" s="163">
        <v>3854</v>
      </c>
      <c r="E99" s="163">
        <v>1974</v>
      </c>
      <c r="F99" s="163">
        <v>3541</v>
      </c>
      <c r="G99" s="163">
        <v>3412</v>
      </c>
      <c r="H99" s="163">
        <v>3885</v>
      </c>
      <c r="I99" s="164">
        <f t="shared" si="45"/>
        <v>0.13862837045720977</v>
      </c>
      <c r="J99" s="165">
        <f t="shared" si="42"/>
        <v>0.96808510638297873</v>
      </c>
      <c r="K99" s="163">
        <f t="shared" si="43"/>
        <v>473</v>
      </c>
      <c r="L99" s="163">
        <f t="shared" si="44"/>
        <v>1911</v>
      </c>
      <c r="M99" s="164">
        <f t="shared" si="46"/>
        <v>7.4872701952491199E-4</v>
      </c>
    </row>
    <row r="100" spans="2:16" x14ac:dyDescent="0.25">
      <c r="B100" s="162" t="s">
        <v>123</v>
      </c>
      <c r="C100" s="163">
        <v>535</v>
      </c>
      <c r="D100" s="163">
        <v>699</v>
      </c>
      <c r="E100" s="163">
        <v>323</v>
      </c>
      <c r="F100" s="163">
        <v>432</v>
      </c>
      <c r="G100" s="163">
        <v>1172</v>
      </c>
      <c r="H100" s="163">
        <v>938</v>
      </c>
      <c r="I100" s="164">
        <f t="shared" si="45"/>
        <v>-0.19965870307167233</v>
      </c>
      <c r="J100" s="165">
        <f t="shared" si="42"/>
        <v>1.9040247678018574</v>
      </c>
      <c r="K100" s="163">
        <f t="shared" si="43"/>
        <v>-234</v>
      </c>
      <c r="L100" s="163">
        <f t="shared" si="44"/>
        <v>615</v>
      </c>
      <c r="M100" s="164">
        <f t="shared" si="46"/>
        <v>1.8077373084024901E-4</v>
      </c>
    </row>
    <row r="101" spans="2:16" x14ac:dyDescent="0.25">
      <c r="B101" s="162" t="s">
        <v>119</v>
      </c>
      <c r="C101" s="163">
        <v>534</v>
      </c>
      <c r="D101" s="163">
        <v>519</v>
      </c>
      <c r="E101" s="163">
        <v>351</v>
      </c>
      <c r="F101" s="163">
        <v>507</v>
      </c>
      <c r="G101" s="163">
        <v>682</v>
      </c>
      <c r="H101" s="163">
        <v>650</v>
      </c>
      <c r="I101" s="164">
        <f t="shared" si="45"/>
        <v>-4.692082111436946E-2</v>
      </c>
      <c r="J101" s="165">
        <f t="shared" si="42"/>
        <v>0.85185185185185186</v>
      </c>
      <c r="K101" s="163">
        <f t="shared" si="43"/>
        <v>-32</v>
      </c>
      <c r="L101" s="163">
        <f t="shared" si="44"/>
        <v>299</v>
      </c>
      <c r="M101" s="164">
        <f t="shared" si="46"/>
        <v>1.2526964290635593E-4</v>
      </c>
    </row>
    <row r="102" spans="2:16" x14ac:dyDescent="0.25">
      <c r="B102" s="162" t="s">
        <v>128</v>
      </c>
      <c r="C102" s="163">
        <v>176</v>
      </c>
      <c r="D102" s="163">
        <v>155</v>
      </c>
      <c r="E102" s="163">
        <v>124</v>
      </c>
      <c r="F102" s="163">
        <v>105</v>
      </c>
      <c r="G102" s="163">
        <v>270</v>
      </c>
      <c r="H102" s="163">
        <v>153</v>
      </c>
      <c r="I102" s="164">
        <f t="shared" si="45"/>
        <v>-0.43333333333333335</v>
      </c>
      <c r="J102" s="165">
        <f t="shared" si="42"/>
        <v>0.2338709677419355</v>
      </c>
      <c r="K102" s="163">
        <f t="shared" si="43"/>
        <v>-117</v>
      </c>
      <c r="L102" s="163">
        <f t="shared" si="44"/>
        <v>29</v>
      </c>
      <c r="M102" s="164">
        <f t="shared" si="46"/>
        <v>2.9486546714880705E-5</v>
      </c>
    </row>
    <row r="103" spans="2:16" x14ac:dyDescent="0.25">
      <c r="B103" s="162" t="s">
        <v>131</v>
      </c>
      <c r="C103" s="163">
        <v>383</v>
      </c>
      <c r="D103" s="163">
        <v>271</v>
      </c>
      <c r="E103" s="163">
        <v>89</v>
      </c>
      <c r="F103" s="163">
        <v>96</v>
      </c>
      <c r="G103" s="163">
        <v>168</v>
      </c>
      <c r="H103" s="163">
        <v>270</v>
      </c>
      <c r="I103" s="164">
        <f t="shared" si="45"/>
        <v>0.60714285714285721</v>
      </c>
      <c r="J103" s="165">
        <f t="shared" si="42"/>
        <v>2.0337078651685392</v>
      </c>
      <c r="K103" s="163">
        <f t="shared" si="43"/>
        <v>102</v>
      </c>
      <c r="L103" s="163">
        <f t="shared" si="44"/>
        <v>181</v>
      </c>
      <c r="M103" s="164">
        <f t="shared" si="46"/>
        <v>5.2035082438024769E-5</v>
      </c>
    </row>
    <row r="104" spans="2:16" x14ac:dyDescent="0.25">
      <c r="B104" s="168" t="s">
        <v>145</v>
      </c>
      <c r="C104" s="169">
        <f t="shared" ref="C104:H104" si="47">C96-SUM(C97:C103)</f>
        <v>7127</v>
      </c>
      <c r="D104" s="169">
        <f t="shared" si="47"/>
        <v>6944</v>
      </c>
      <c r="E104" s="169">
        <f t="shared" si="47"/>
        <v>2568</v>
      </c>
      <c r="F104" s="169">
        <f t="shared" si="47"/>
        <v>3715</v>
      </c>
      <c r="G104" s="169">
        <f t="shared" si="47"/>
        <v>6087</v>
      </c>
      <c r="H104" s="169">
        <f t="shared" si="47"/>
        <v>7930</v>
      </c>
      <c r="I104" s="170">
        <f t="shared" si="45"/>
        <v>0.30277640873993761</v>
      </c>
      <c r="J104" s="171">
        <f t="shared" si="42"/>
        <v>2.088006230529595</v>
      </c>
      <c r="K104" s="169">
        <f>H104-G104</f>
        <v>1843</v>
      </c>
      <c r="L104" s="169">
        <f t="shared" si="44"/>
        <v>5362</v>
      </c>
      <c r="M104" s="170">
        <f t="shared" si="46"/>
        <v>1.5282896434575424E-3</v>
      </c>
    </row>
    <row r="105" spans="2:16" x14ac:dyDescent="0.25">
      <c r="B105" s="153" t="s">
        <v>50</v>
      </c>
      <c r="C105" s="151"/>
      <c r="D105" s="151"/>
      <c r="E105" s="151"/>
      <c r="F105" s="151"/>
      <c r="G105" s="151"/>
      <c r="H105" s="152"/>
      <c r="I105" s="152"/>
      <c r="J105" s="152"/>
      <c r="K105" s="152"/>
      <c r="L105" s="151"/>
      <c r="M105" s="151"/>
      <c r="N105" s="125"/>
      <c r="O105" s="125"/>
      <c r="P105" s="125"/>
    </row>
    <row r="106" spans="2:16" x14ac:dyDescent="0.25">
      <c r="B106" s="154" t="s">
        <v>68</v>
      </c>
      <c r="C106" s="155">
        <v>146797</v>
      </c>
      <c r="D106" s="155">
        <v>142901</v>
      </c>
      <c r="E106" s="155">
        <v>77467</v>
      </c>
      <c r="F106" s="155">
        <v>107459</v>
      </c>
      <c r="G106" s="155">
        <v>198873</v>
      </c>
      <c r="H106" s="155">
        <v>252588</v>
      </c>
      <c r="I106" s="156">
        <f>IFERROR(H106/G106-1,"-")</f>
        <v>0.27009699657570407</v>
      </c>
      <c r="J106" s="156">
        <f>IFERROR(H106/E106-1,"-")</f>
        <v>2.2605883795680741</v>
      </c>
      <c r="K106" s="155">
        <f>H106-G106</f>
        <v>53715</v>
      </c>
      <c r="L106" s="155">
        <f>H106-E106</f>
        <v>175121</v>
      </c>
      <c r="M106" s="156">
        <f>H106/H$8</f>
        <v>4.8679397788354818E-2</v>
      </c>
      <c r="N106" s="105"/>
      <c r="O106" s="105"/>
      <c r="P106" s="105"/>
    </row>
    <row r="107" spans="2:16" x14ac:dyDescent="0.25">
      <c r="B107" s="157" t="s">
        <v>97</v>
      </c>
      <c r="C107" s="158">
        <v>30125</v>
      </c>
      <c r="D107" s="158">
        <v>31009</v>
      </c>
      <c r="E107" s="158">
        <v>30584</v>
      </c>
      <c r="F107" s="158">
        <v>44398</v>
      </c>
      <c r="G107" s="158">
        <v>48630</v>
      </c>
      <c r="H107" s="158">
        <v>55684</v>
      </c>
      <c r="I107" s="159">
        <f>IFERROR(H107/G107-1,"-")</f>
        <v>0.14505449311124829</v>
      </c>
      <c r="J107" s="160">
        <f t="shared" ref="J107:J118" si="48">IFERROR(H107/E107-1,"-")</f>
        <v>0.82069055715406747</v>
      </c>
      <c r="K107" s="158">
        <f t="shared" ref="K107:K117" si="49">H107-G107</f>
        <v>7054</v>
      </c>
      <c r="L107" s="158">
        <f t="shared" ref="L107:L118" si="50">H107-E107</f>
        <v>25100</v>
      </c>
      <c r="M107" s="159">
        <f>H107/H$8</f>
        <v>1.073156122399619E-2</v>
      </c>
    </row>
    <row r="108" spans="2:16" x14ac:dyDescent="0.25">
      <c r="B108" s="162" t="s">
        <v>103</v>
      </c>
      <c r="C108" s="163">
        <v>13639</v>
      </c>
      <c r="D108" s="163">
        <v>11886</v>
      </c>
      <c r="E108" s="163">
        <v>4963</v>
      </c>
      <c r="F108" s="163">
        <v>24120</v>
      </c>
      <c r="G108" s="163">
        <v>16359</v>
      </c>
      <c r="H108" s="163">
        <v>19520</v>
      </c>
      <c r="I108" s="164">
        <f>IFERROR(H108/G108-1,"-")</f>
        <v>0.19322696986368371</v>
      </c>
      <c r="J108" s="165">
        <f t="shared" si="48"/>
        <v>2.9331049768285311</v>
      </c>
      <c r="K108" s="163">
        <f t="shared" si="49"/>
        <v>3161</v>
      </c>
      <c r="L108" s="163">
        <f t="shared" si="50"/>
        <v>14557</v>
      </c>
      <c r="M108" s="164">
        <f>H108/H$8</f>
        <v>3.7619437377416427E-3</v>
      </c>
    </row>
    <row r="109" spans="2:16" x14ac:dyDescent="0.25">
      <c r="B109" s="162" t="s">
        <v>100</v>
      </c>
      <c r="C109" s="163">
        <v>16486</v>
      </c>
      <c r="D109" s="163">
        <v>19123</v>
      </c>
      <c r="E109" s="163">
        <v>25621</v>
      </c>
      <c r="F109" s="163">
        <v>20278</v>
      </c>
      <c r="G109" s="163">
        <v>32271</v>
      </c>
      <c r="H109" s="163">
        <v>36164</v>
      </c>
      <c r="I109" s="164">
        <f>IFERROR(H109/G109-1,"-")</f>
        <v>0.12063462551516846</v>
      </c>
      <c r="J109" s="165">
        <f t="shared" si="48"/>
        <v>0.41149838023496343</v>
      </c>
      <c r="K109" s="163">
        <f t="shared" si="49"/>
        <v>3893</v>
      </c>
      <c r="L109" s="163">
        <f t="shared" si="50"/>
        <v>10543</v>
      </c>
      <c r="M109" s="164">
        <f>H109/H$8</f>
        <v>6.9696174862545479E-3</v>
      </c>
    </row>
    <row r="110" spans="2:16" x14ac:dyDescent="0.25">
      <c r="B110" s="157" t="s">
        <v>107</v>
      </c>
      <c r="C110" s="158">
        <v>116672</v>
      </c>
      <c r="D110" s="158">
        <v>111892</v>
      </c>
      <c r="E110" s="158">
        <v>46883</v>
      </c>
      <c r="F110" s="158">
        <v>63061</v>
      </c>
      <c r="G110" s="158">
        <v>150243</v>
      </c>
      <c r="H110" s="158">
        <v>196904</v>
      </c>
      <c r="I110" s="159">
        <f>IFERROR(H110/G110-1,"-")</f>
        <v>0.31057020959379145</v>
      </c>
      <c r="J110" s="160">
        <f t="shared" si="48"/>
        <v>3.199901883411898</v>
      </c>
      <c r="K110" s="158">
        <f t="shared" si="49"/>
        <v>46661</v>
      </c>
      <c r="L110" s="158">
        <f t="shared" si="50"/>
        <v>150021</v>
      </c>
      <c r="M110" s="159">
        <f>H110/H$8</f>
        <v>3.7947836564358628E-2</v>
      </c>
    </row>
    <row r="111" spans="2:16" x14ac:dyDescent="0.25">
      <c r="B111" s="162" t="s">
        <v>110</v>
      </c>
      <c r="C111" s="163">
        <v>63356</v>
      </c>
      <c r="D111" s="163">
        <v>61414</v>
      </c>
      <c r="E111" s="163">
        <v>26382</v>
      </c>
      <c r="F111" s="163">
        <v>26812</v>
      </c>
      <c r="G111" s="163">
        <v>90804</v>
      </c>
      <c r="H111" s="163">
        <v>128108</v>
      </c>
      <c r="I111" s="164">
        <f t="shared" ref="I111:I118" si="51">IFERROR(H111/G111-1,"-")</f>
        <v>0.41081890665609455</v>
      </c>
      <c r="J111" s="165">
        <f t="shared" si="48"/>
        <v>3.8558865893412175</v>
      </c>
      <c r="K111" s="163">
        <f t="shared" si="49"/>
        <v>37304</v>
      </c>
      <c r="L111" s="163">
        <f t="shared" si="50"/>
        <v>101726</v>
      </c>
      <c r="M111" s="164">
        <f t="shared" ref="M111:M118" si="52">H111/H$8</f>
        <v>2.4689297559149916E-2</v>
      </c>
    </row>
    <row r="112" spans="2:16" x14ac:dyDescent="0.25">
      <c r="B112" s="162" t="s">
        <v>113</v>
      </c>
      <c r="C112" s="163">
        <v>12662</v>
      </c>
      <c r="D112" s="163">
        <v>9783</v>
      </c>
      <c r="E112" s="163">
        <v>3197</v>
      </c>
      <c r="F112" s="163">
        <v>7197</v>
      </c>
      <c r="G112" s="163">
        <v>6944</v>
      </c>
      <c r="H112" s="163">
        <v>8880</v>
      </c>
      <c r="I112" s="164">
        <f t="shared" si="51"/>
        <v>0.27880184331797242</v>
      </c>
      <c r="J112" s="165">
        <f t="shared" si="48"/>
        <v>1.777604003753519</v>
      </c>
      <c r="K112" s="163">
        <f t="shared" si="49"/>
        <v>1936</v>
      </c>
      <c r="L112" s="163">
        <f t="shared" si="50"/>
        <v>5683</v>
      </c>
      <c r="M112" s="164">
        <f t="shared" si="52"/>
        <v>1.7113760446283704E-3</v>
      </c>
    </row>
    <row r="113" spans="2:16" x14ac:dyDescent="0.25">
      <c r="B113" s="162" t="s">
        <v>116</v>
      </c>
      <c r="C113" s="163">
        <v>13476</v>
      </c>
      <c r="D113" s="163">
        <v>11371</v>
      </c>
      <c r="E113" s="163">
        <v>2498</v>
      </c>
      <c r="F113" s="163">
        <v>6746</v>
      </c>
      <c r="G113" s="163">
        <v>9830</v>
      </c>
      <c r="H113" s="163">
        <v>13414</v>
      </c>
      <c r="I113" s="164">
        <f t="shared" si="51"/>
        <v>0.36459816887080376</v>
      </c>
      <c r="J113" s="165">
        <f t="shared" si="48"/>
        <v>4.3698959167333866</v>
      </c>
      <c r="K113" s="163">
        <f t="shared" si="49"/>
        <v>3584</v>
      </c>
      <c r="L113" s="163">
        <f t="shared" si="50"/>
        <v>10916</v>
      </c>
      <c r="M113" s="164">
        <f t="shared" si="52"/>
        <v>2.5851799845320899E-3</v>
      </c>
    </row>
    <row r="114" spans="2:16" x14ac:dyDescent="0.25">
      <c r="B114" s="162" t="s">
        <v>123</v>
      </c>
      <c r="C114" s="163">
        <v>2503</v>
      </c>
      <c r="D114" s="163">
        <v>2496</v>
      </c>
      <c r="E114" s="163">
        <v>1300</v>
      </c>
      <c r="F114" s="163">
        <v>3663</v>
      </c>
      <c r="G114" s="163">
        <v>6290</v>
      </c>
      <c r="H114" s="163">
        <v>6514</v>
      </c>
      <c r="I114" s="164">
        <f t="shared" si="51"/>
        <v>3.5612082670906098E-2</v>
      </c>
      <c r="J114" s="165">
        <f t="shared" si="48"/>
        <v>4.0107692307692311</v>
      </c>
      <c r="K114" s="163">
        <f t="shared" si="49"/>
        <v>224</v>
      </c>
      <c r="L114" s="163">
        <f t="shared" si="50"/>
        <v>5214</v>
      </c>
      <c r="M114" s="164">
        <f t="shared" si="52"/>
        <v>1.2553945444492346E-3</v>
      </c>
    </row>
    <row r="115" spans="2:16" x14ac:dyDescent="0.25">
      <c r="B115" s="162" t="s">
        <v>119</v>
      </c>
      <c r="C115" s="163">
        <v>3813</v>
      </c>
      <c r="D115" s="163">
        <v>3749</v>
      </c>
      <c r="E115" s="163">
        <v>2838</v>
      </c>
      <c r="F115" s="163">
        <v>4368</v>
      </c>
      <c r="G115" s="163">
        <v>4750</v>
      </c>
      <c r="H115" s="163">
        <v>5340</v>
      </c>
      <c r="I115" s="164">
        <f t="shared" si="51"/>
        <v>0.12421052631578955</v>
      </c>
      <c r="J115" s="165">
        <f t="shared" si="48"/>
        <v>0.88160676532769555</v>
      </c>
      <c r="K115" s="163">
        <f t="shared" si="49"/>
        <v>590</v>
      </c>
      <c r="L115" s="163">
        <f t="shared" si="50"/>
        <v>2502</v>
      </c>
      <c r="M115" s="164">
        <f t="shared" si="52"/>
        <v>1.0291382971076011E-3</v>
      </c>
    </row>
    <row r="116" spans="2:16" x14ac:dyDescent="0.25">
      <c r="B116" s="162" t="s">
        <v>128</v>
      </c>
      <c r="C116" s="163">
        <v>742</v>
      </c>
      <c r="D116" s="163">
        <v>826</v>
      </c>
      <c r="E116" s="163">
        <v>406</v>
      </c>
      <c r="F116" s="163">
        <v>369</v>
      </c>
      <c r="G116" s="163">
        <v>1261</v>
      </c>
      <c r="H116" s="163">
        <v>1457</v>
      </c>
      <c r="I116" s="164">
        <f t="shared" si="51"/>
        <v>0.15543219666930996</v>
      </c>
      <c r="J116" s="165">
        <f t="shared" si="48"/>
        <v>2.5886699507389164</v>
      </c>
      <c r="K116" s="163">
        <f t="shared" si="49"/>
        <v>196</v>
      </c>
      <c r="L116" s="163">
        <f t="shared" si="50"/>
        <v>1051</v>
      </c>
      <c r="M116" s="164">
        <f t="shared" si="52"/>
        <v>2.8079672263778553E-4</v>
      </c>
    </row>
    <row r="117" spans="2:16" x14ac:dyDescent="0.25">
      <c r="B117" s="162" t="s">
        <v>131</v>
      </c>
      <c r="C117" s="163">
        <v>1872</v>
      </c>
      <c r="D117" s="163">
        <v>1664</v>
      </c>
      <c r="E117" s="163">
        <v>932</v>
      </c>
      <c r="F117" s="163">
        <v>521</v>
      </c>
      <c r="G117" s="163">
        <v>980</v>
      </c>
      <c r="H117" s="163">
        <v>944</v>
      </c>
      <c r="I117" s="164">
        <f t="shared" si="51"/>
        <v>-3.6734693877551017E-2</v>
      </c>
      <c r="J117" s="165">
        <f t="shared" si="48"/>
        <v>1.2875536480686733E-2</v>
      </c>
      <c r="K117" s="163">
        <f t="shared" si="49"/>
        <v>-36</v>
      </c>
      <c r="L117" s="163">
        <f t="shared" si="50"/>
        <v>12</v>
      </c>
      <c r="M117" s="164">
        <f t="shared" si="52"/>
        <v>1.8193006600553845E-4</v>
      </c>
    </row>
    <row r="118" spans="2:16" x14ac:dyDescent="0.25">
      <c r="B118" s="168" t="s">
        <v>145</v>
      </c>
      <c r="C118" s="169">
        <f t="shared" ref="C118:H118" si="53">C110-SUM(C111:C117)</f>
        <v>18248</v>
      </c>
      <c r="D118" s="169">
        <f t="shared" si="53"/>
        <v>20589</v>
      </c>
      <c r="E118" s="169">
        <f t="shared" si="53"/>
        <v>9330</v>
      </c>
      <c r="F118" s="169">
        <f t="shared" si="53"/>
        <v>13385</v>
      </c>
      <c r="G118" s="169">
        <f t="shared" si="53"/>
        <v>29384</v>
      </c>
      <c r="H118" s="169">
        <f t="shared" si="53"/>
        <v>32247</v>
      </c>
      <c r="I118" s="170">
        <f t="shared" si="51"/>
        <v>9.7433977674925121E-2</v>
      </c>
      <c r="J118" s="171">
        <f t="shared" si="48"/>
        <v>2.4562700964630224</v>
      </c>
      <c r="K118" s="169">
        <f>H118-G118</f>
        <v>2863</v>
      </c>
      <c r="L118" s="169">
        <f t="shared" si="50"/>
        <v>22917</v>
      </c>
      <c r="M118" s="170">
        <f t="shared" si="52"/>
        <v>6.2147233458480916E-3</v>
      </c>
    </row>
    <row r="119" spans="2:16" x14ac:dyDescent="0.25">
      <c r="B119" s="153" t="s">
        <v>51</v>
      </c>
      <c r="C119" s="151"/>
      <c r="D119" s="151"/>
      <c r="E119" s="151"/>
      <c r="F119" s="151"/>
      <c r="G119" s="151"/>
      <c r="H119" s="152"/>
      <c r="I119" s="152"/>
      <c r="J119" s="152"/>
      <c r="K119" s="152"/>
      <c r="L119" s="151"/>
      <c r="M119" s="151"/>
      <c r="N119" s="125"/>
      <c r="O119" s="125"/>
      <c r="P119" s="125"/>
    </row>
    <row r="120" spans="2:16" x14ac:dyDescent="0.25">
      <c r="B120" s="154" t="s">
        <v>68</v>
      </c>
      <c r="C120" s="155">
        <v>232309</v>
      </c>
      <c r="D120" s="155">
        <v>220415</v>
      </c>
      <c r="E120" s="155">
        <v>103516</v>
      </c>
      <c r="F120" s="155">
        <v>164258</v>
      </c>
      <c r="G120" s="155">
        <v>229131</v>
      </c>
      <c r="H120" s="155">
        <v>239109</v>
      </c>
      <c r="I120" s="156">
        <f>IFERROR(H120/G120-1,"-")</f>
        <v>4.3547141155059865E-2</v>
      </c>
      <c r="J120" s="156">
        <f>IFERROR(H120/E120-1,"-")</f>
        <v>1.3098748019629816</v>
      </c>
      <c r="K120" s="155">
        <f>H120-G120</f>
        <v>9978</v>
      </c>
      <c r="L120" s="155">
        <f>H120-E120</f>
        <v>135593</v>
      </c>
      <c r="M120" s="156">
        <f>H120/H$8</f>
        <v>4.6081690839532091E-2</v>
      </c>
      <c r="N120" s="105"/>
      <c r="O120" s="105"/>
      <c r="P120" s="105"/>
    </row>
    <row r="121" spans="2:16" x14ac:dyDescent="0.25">
      <c r="B121" s="157" t="s">
        <v>97</v>
      </c>
      <c r="C121" s="158">
        <v>135043</v>
      </c>
      <c r="D121" s="158">
        <v>120142</v>
      </c>
      <c r="E121" s="158">
        <v>61571</v>
      </c>
      <c r="F121" s="158">
        <v>104557</v>
      </c>
      <c r="G121" s="158">
        <v>134886</v>
      </c>
      <c r="H121" s="158">
        <v>146430</v>
      </c>
      <c r="I121" s="159">
        <f>IFERROR(H121/G121-1,"-")</f>
        <v>8.5583381522174262E-2</v>
      </c>
      <c r="J121" s="160">
        <f t="shared" ref="J121:J132" si="54">IFERROR(H121/E121-1,"-")</f>
        <v>1.3782300108817465</v>
      </c>
      <c r="K121" s="158">
        <f t="shared" ref="K121:K131" si="55">H121-G121</f>
        <v>11544</v>
      </c>
      <c r="L121" s="158">
        <f t="shared" ref="L121:L132" si="56">H121-E121</f>
        <v>84859</v>
      </c>
      <c r="M121" s="159">
        <f>H121/H$8</f>
        <v>2.8220359708888768E-2</v>
      </c>
    </row>
    <row r="122" spans="2:16" x14ac:dyDescent="0.25">
      <c r="B122" s="162" t="s">
        <v>103</v>
      </c>
      <c r="C122" s="163">
        <v>75241</v>
      </c>
      <c r="D122" s="163">
        <v>61076</v>
      </c>
      <c r="E122" s="163">
        <v>27791</v>
      </c>
      <c r="F122" s="163">
        <v>53247</v>
      </c>
      <c r="G122" s="163">
        <v>69865</v>
      </c>
      <c r="H122" s="163">
        <v>66121</v>
      </c>
      <c r="I122" s="164">
        <f>IFERROR(H122/G122-1,"-")</f>
        <v>-5.3589064624633198E-2</v>
      </c>
      <c r="J122" s="165">
        <f t="shared" si="54"/>
        <v>1.3792234896189415</v>
      </c>
      <c r="K122" s="163">
        <f t="shared" si="55"/>
        <v>-3744</v>
      </c>
      <c r="L122" s="163">
        <f t="shared" si="56"/>
        <v>38330</v>
      </c>
      <c r="M122" s="164">
        <f>H122/H$8</f>
        <v>1.274300624401717E-2</v>
      </c>
    </row>
    <row r="123" spans="2:16" x14ac:dyDescent="0.25">
      <c r="B123" s="162" t="s">
        <v>100</v>
      </c>
      <c r="C123" s="163">
        <v>59802</v>
      </c>
      <c r="D123" s="163">
        <v>59066</v>
      </c>
      <c r="E123" s="163">
        <v>33780</v>
      </c>
      <c r="F123" s="163">
        <v>51310</v>
      </c>
      <c r="G123" s="163">
        <v>65021</v>
      </c>
      <c r="H123" s="163">
        <v>80309</v>
      </c>
      <c r="I123" s="164">
        <f>IFERROR(H123/G123-1,"-")</f>
        <v>0.23512403684963323</v>
      </c>
      <c r="J123" s="165">
        <f t="shared" si="54"/>
        <v>1.3774126702190643</v>
      </c>
      <c r="K123" s="163">
        <f t="shared" si="55"/>
        <v>15288</v>
      </c>
      <c r="L123" s="163">
        <f t="shared" si="56"/>
        <v>46529</v>
      </c>
      <c r="M123" s="164">
        <f>H123/H$8</f>
        <v>1.5477353464871597E-2</v>
      </c>
    </row>
    <row r="124" spans="2:16" x14ac:dyDescent="0.25">
      <c r="B124" s="157" t="s">
        <v>107</v>
      </c>
      <c r="C124" s="158">
        <v>97266</v>
      </c>
      <c r="D124" s="158">
        <v>100273</v>
      </c>
      <c r="E124" s="158">
        <v>41945</v>
      </c>
      <c r="F124" s="158">
        <v>59701</v>
      </c>
      <c r="G124" s="158">
        <v>94245</v>
      </c>
      <c r="H124" s="158">
        <v>92679</v>
      </c>
      <c r="I124" s="159">
        <f>IFERROR(H124/G124-1,"-")</f>
        <v>-1.6616266114913292E-2</v>
      </c>
      <c r="J124" s="160">
        <f t="shared" si="54"/>
        <v>1.209536297532483</v>
      </c>
      <c r="K124" s="158">
        <f t="shared" si="55"/>
        <v>-1566</v>
      </c>
      <c r="L124" s="158">
        <f t="shared" si="56"/>
        <v>50734</v>
      </c>
      <c r="M124" s="159">
        <f>H124/H$8</f>
        <v>1.7861331130643324E-2</v>
      </c>
    </row>
    <row r="125" spans="2:16" x14ac:dyDescent="0.25">
      <c r="B125" s="162" t="s">
        <v>110</v>
      </c>
      <c r="C125" s="163">
        <v>11864</v>
      </c>
      <c r="D125" s="163">
        <v>10460</v>
      </c>
      <c r="E125" s="163">
        <v>3941</v>
      </c>
      <c r="F125" s="163">
        <v>3336</v>
      </c>
      <c r="G125" s="163">
        <v>9917</v>
      </c>
      <c r="H125" s="163">
        <v>11646</v>
      </c>
      <c r="I125" s="164">
        <f t="shared" ref="I125:I132" si="57">IFERROR(H125/G125-1,"-")</f>
        <v>0.17434708077039418</v>
      </c>
      <c r="J125" s="165">
        <f t="shared" si="54"/>
        <v>1.9550875412331896</v>
      </c>
      <c r="K125" s="163">
        <f t="shared" si="55"/>
        <v>1729</v>
      </c>
      <c r="L125" s="163">
        <f t="shared" si="56"/>
        <v>7705</v>
      </c>
      <c r="M125" s="164">
        <f t="shared" ref="M125:M132" si="58">H125/H$8</f>
        <v>2.2444465558268019E-3</v>
      </c>
    </row>
    <row r="126" spans="2:16" x14ac:dyDescent="0.25">
      <c r="B126" s="162" t="s">
        <v>113</v>
      </c>
      <c r="C126" s="163">
        <v>10977</v>
      </c>
      <c r="D126" s="163">
        <v>9550</v>
      </c>
      <c r="E126" s="163">
        <v>4053</v>
      </c>
      <c r="F126" s="163">
        <v>7314</v>
      </c>
      <c r="G126" s="163">
        <v>11261</v>
      </c>
      <c r="H126" s="163">
        <v>13316</v>
      </c>
      <c r="I126" s="164">
        <f t="shared" si="57"/>
        <v>0.18248823372702239</v>
      </c>
      <c r="J126" s="165">
        <f t="shared" si="54"/>
        <v>2.2854675548976067</v>
      </c>
      <c r="K126" s="163">
        <f t="shared" si="55"/>
        <v>2055</v>
      </c>
      <c r="L126" s="163">
        <f t="shared" si="56"/>
        <v>9263</v>
      </c>
      <c r="M126" s="164">
        <f t="shared" si="58"/>
        <v>2.5662931768323624E-3</v>
      </c>
    </row>
    <row r="127" spans="2:16" x14ac:dyDescent="0.25">
      <c r="B127" s="162" t="s">
        <v>116</v>
      </c>
      <c r="C127" s="163">
        <v>6539</v>
      </c>
      <c r="D127" s="163">
        <v>6709</v>
      </c>
      <c r="E127" s="163">
        <v>2906</v>
      </c>
      <c r="F127" s="163">
        <v>7134</v>
      </c>
      <c r="G127" s="163">
        <v>8524</v>
      </c>
      <c r="H127" s="163">
        <v>8756</v>
      </c>
      <c r="I127" s="164">
        <f t="shared" si="57"/>
        <v>2.7217268887846036E-2</v>
      </c>
      <c r="J127" s="165">
        <f t="shared" si="54"/>
        <v>2.0130763936682725</v>
      </c>
      <c r="K127" s="163">
        <f t="shared" si="55"/>
        <v>232</v>
      </c>
      <c r="L127" s="163">
        <f t="shared" si="56"/>
        <v>5850</v>
      </c>
      <c r="M127" s="164">
        <f t="shared" si="58"/>
        <v>1.6874784512123885E-3</v>
      </c>
    </row>
    <row r="128" spans="2:16" x14ac:dyDescent="0.25">
      <c r="B128" s="162" t="s">
        <v>123</v>
      </c>
      <c r="C128" s="163">
        <v>1654</v>
      </c>
      <c r="D128" s="163">
        <v>1866</v>
      </c>
      <c r="E128" s="163">
        <v>784</v>
      </c>
      <c r="F128" s="163">
        <v>1333</v>
      </c>
      <c r="G128" s="163">
        <v>2573</v>
      </c>
      <c r="H128" s="163">
        <v>2637</v>
      </c>
      <c r="I128" s="164">
        <f t="shared" si="57"/>
        <v>2.4873688301593422E-2</v>
      </c>
      <c r="J128" s="165">
        <f t="shared" si="54"/>
        <v>2.3635204081632653</v>
      </c>
      <c r="K128" s="163">
        <f t="shared" si="55"/>
        <v>64</v>
      </c>
      <c r="L128" s="163">
        <f t="shared" si="56"/>
        <v>1853</v>
      </c>
      <c r="M128" s="164">
        <f t="shared" si="58"/>
        <v>5.0820930514470857E-4</v>
      </c>
    </row>
    <row r="129" spans="2:16" x14ac:dyDescent="0.25">
      <c r="B129" s="162" t="s">
        <v>119</v>
      </c>
      <c r="C129" s="163">
        <v>1793</v>
      </c>
      <c r="D129" s="163">
        <v>1484</v>
      </c>
      <c r="E129" s="163">
        <v>812</v>
      </c>
      <c r="F129" s="163">
        <v>1357</v>
      </c>
      <c r="G129" s="163">
        <v>1836</v>
      </c>
      <c r="H129" s="163">
        <v>1934</v>
      </c>
      <c r="I129" s="164">
        <f t="shared" si="57"/>
        <v>5.3376906318082895E-2</v>
      </c>
      <c r="J129" s="165">
        <f t="shared" si="54"/>
        <v>1.3817733990147785</v>
      </c>
      <c r="K129" s="163">
        <f t="shared" si="55"/>
        <v>98</v>
      </c>
      <c r="L129" s="163">
        <f t="shared" si="56"/>
        <v>1122</v>
      </c>
      <c r="M129" s="164">
        <f t="shared" si="58"/>
        <v>3.7272536827829595E-4</v>
      </c>
    </row>
    <row r="130" spans="2:16" x14ac:dyDescent="0.25">
      <c r="B130" s="162" t="s">
        <v>128</v>
      </c>
      <c r="C130" s="163">
        <v>1802</v>
      </c>
      <c r="D130" s="163">
        <v>1623</v>
      </c>
      <c r="E130" s="163">
        <v>678</v>
      </c>
      <c r="F130" s="163">
        <v>555</v>
      </c>
      <c r="G130" s="163">
        <v>1075</v>
      </c>
      <c r="H130" s="163">
        <v>1341</v>
      </c>
      <c r="I130" s="164">
        <f t="shared" si="57"/>
        <v>0.24744186046511629</v>
      </c>
      <c r="J130" s="165">
        <f t="shared" si="54"/>
        <v>0.97787610619469034</v>
      </c>
      <c r="K130" s="163">
        <f t="shared" si="55"/>
        <v>266</v>
      </c>
      <c r="L130" s="163">
        <f t="shared" si="56"/>
        <v>663</v>
      </c>
      <c r="M130" s="164">
        <f t="shared" si="58"/>
        <v>2.5844090944218971E-4</v>
      </c>
    </row>
    <row r="131" spans="2:16" x14ac:dyDescent="0.25">
      <c r="B131" s="162" t="s">
        <v>131</v>
      </c>
      <c r="C131" s="163">
        <v>3139</v>
      </c>
      <c r="D131" s="163">
        <v>2681</v>
      </c>
      <c r="E131" s="163">
        <v>1097</v>
      </c>
      <c r="F131" s="163">
        <v>919</v>
      </c>
      <c r="G131" s="163">
        <v>1885</v>
      </c>
      <c r="H131" s="163">
        <v>2455</v>
      </c>
      <c r="I131" s="164">
        <f t="shared" si="57"/>
        <v>0.3023872679045092</v>
      </c>
      <c r="J131" s="165">
        <f t="shared" si="54"/>
        <v>1.2379216043755696</v>
      </c>
      <c r="K131" s="163">
        <f t="shared" si="55"/>
        <v>570</v>
      </c>
      <c r="L131" s="163">
        <f t="shared" si="56"/>
        <v>1358</v>
      </c>
      <c r="M131" s="164">
        <f t="shared" si="58"/>
        <v>4.7313380513092893E-4</v>
      </c>
    </row>
    <row r="132" spans="2:16" x14ac:dyDescent="0.25">
      <c r="B132" s="168" t="s">
        <v>145</v>
      </c>
      <c r="C132" s="169">
        <f t="shared" ref="C132:H132" si="59">C124-SUM(C125:C131)</f>
        <v>59498</v>
      </c>
      <c r="D132" s="169">
        <f t="shared" si="59"/>
        <v>65900</v>
      </c>
      <c r="E132" s="169">
        <f t="shared" si="59"/>
        <v>27674</v>
      </c>
      <c r="F132" s="169">
        <f t="shared" si="59"/>
        <v>37753</v>
      </c>
      <c r="G132" s="169">
        <f t="shared" si="59"/>
        <v>57174</v>
      </c>
      <c r="H132" s="169">
        <f t="shared" si="59"/>
        <v>50594</v>
      </c>
      <c r="I132" s="170">
        <f t="shared" si="57"/>
        <v>-0.11508727743379854</v>
      </c>
      <c r="J132" s="171">
        <f t="shared" si="54"/>
        <v>0.82821420828214198</v>
      </c>
      <c r="K132" s="169">
        <f>H132-G132</f>
        <v>-6580</v>
      </c>
      <c r="L132" s="169">
        <f t="shared" si="56"/>
        <v>22920</v>
      </c>
      <c r="M132" s="170">
        <f t="shared" si="58"/>
        <v>9.7506035587756491E-3</v>
      </c>
    </row>
    <row r="133" spans="2:16" x14ac:dyDescent="0.25">
      <c r="B133" s="153" t="s">
        <v>52</v>
      </c>
      <c r="C133" s="151"/>
      <c r="D133" s="151"/>
      <c r="E133" s="151"/>
      <c r="F133" s="151"/>
      <c r="G133" s="151"/>
      <c r="H133" s="152"/>
      <c r="I133" s="152"/>
      <c r="J133" s="152"/>
      <c r="K133" s="152"/>
      <c r="L133" s="151"/>
      <c r="M133" s="151"/>
      <c r="N133" s="125"/>
      <c r="O133" s="125"/>
      <c r="P133" s="125"/>
    </row>
    <row r="134" spans="2:16" x14ac:dyDescent="0.25">
      <c r="B134" s="154" t="s">
        <v>68</v>
      </c>
      <c r="C134" s="155">
        <v>272428</v>
      </c>
      <c r="D134" s="155">
        <v>250224</v>
      </c>
      <c r="E134" s="155">
        <v>96681</v>
      </c>
      <c r="F134" s="155">
        <v>140346</v>
      </c>
      <c r="G134" s="155">
        <v>257117</v>
      </c>
      <c r="H134" s="155">
        <v>278594</v>
      </c>
      <c r="I134" s="156">
        <f>IFERROR(H134/G134-1,"-")</f>
        <v>8.3530066078866927E-2</v>
      </c>
      <c r="J134" s="156">
        <f>IFERROR(H134/E134-1,"-")</f>
        <v>1.8815796278482844</v>
      </c>
      <c r="K134" s="155">
        <f>H134-G134</f>
        <v>21477</v>
      </c>
      <c r="L134" s="155">
        <f>H134-E134</f>
        <v>181913</v>
      </c>
      <c r="M134" s="156">
        <f>H134/H$8</f>
        <v>5.3691339839774345E-2</v>
      </c>
      <c r="N134" s="105"/>
      <c r="O134" s="105"/>
      <c r="P134" s="105"/>
    </row>
    <row r="135" spans="2:16" x14ac:dyDescent="0.25">
      <c r="B135" s="157" t="s">
        <v>97</v>
      </c>
      <c r="C135" s="158">
        <v>51968</v>
      </c>
      <c r="D135" s="158">
        <v>45577</v>
      </c>
      <c r="E135" s="158">
        <v>26839</v>
      </c>
      <c r="F135" s="158">
        <v>45216</v>
      </c>
      <c r="G135" s="158">
        <v>29061</v>
      </c>
      <c r="H135" s="158">
        <v>32018</v>
      </c>
      <c r="I135" s="159">
        <f>IFERROR(H135/G135-1,"-")</f>
        <v>0.10175148824885594</v>
      </c>
      <c r="J135" s="160">
        <f t="shared" ref="J135:J146" si="60">IFERROR(H135/E135-1,"-")</f>
        <v>0.19296546071016052</v>
      </c>
      <c r="K135" s="158">
        <f t="shared" ref="K135:K145" si="61">H135-G135</f>
        <v>2957</v>
      </c>
      <c r="L135" s="158">
        <f t="shared" ref="L135:L146" si="62">H135-E135</f>
        <v>5179</v>
      </c>
      <c r="M135" s="159">
        <f>H135/H$8</f>
        <v>6.1705898870395449E-3</v>
      </c>
    </row>
    <row r="136" spans="2:16" x14ac:dyDescent="0.25">
      <c r="B136" s="162" t="s">
        <v>103</v>
      </c>
      <c r="C136" s="163">
        <v>36715</v>
      </c>
      <c r="D136" s="163">
        <v>24890</v>
      </c>
      <c r="E136" s="163">
        <v>20058</v>
      </c>
      <c r="F136" s="163">
        <v>34195</v>
      </c>
      <c r="G136" s="163">
        <v>19943</v>
      </c>
      <c r="H136" s="163">
        <v>20738</v>
      </c>
      <c r="I136" s="164">
        <f>IFERROR(H136/G136-1,"-")</f>
        <v>3.9863611292182632E-2</v>
      </c>
      <c r="J136" s="165">
        <f t="shared" si="60"/>
        <v>3.3901685113171709E-2</v>
      </c>
      <c r="K136" s="163">
        <f t="shared" si="61"/>
        <v>795</v>
      </c>
      <c r="L136" s="163">
        <f t="shared" si="62"/>
        <v>680</v>
      </c>
      <c r="M136" s="164">
        <f>H136/H$8</f>
        <v>3.996679776295399E-3</v>
      </c>
    </row>
    <row r="137" spans="2:16" x14ac:dyDescent="0.25">
      <c r="B137" s="162" t="s">
        <v>100</v>
      </c>
      <c r="C137" s="163">
        <v>15253</v>
      </c>
      <c r="D137" s="163">
        <v>20687</v>
      </c>
      <c r="E137" s="163">
        <v>6781</v>
      </c>
      <c r="F137" s="163">
        <v>11021</v>
      </c>
      <c r="G137" s="163">
        <v>9118</v>
      </c>
      <c r="H137" s="163">
        <v>11280</v>
      </c>
      <c r="I137" s="164">
        <f>IFERROR(H137/G137-1,"-")</f>
        <v>0.23711340206185572</v>
      </c>
      <c r="J137" s="165">
        <f t="shared" si="60"/>
        <v>0.66347146438578375</v>
      </c>
      <c r="K137" s="163">
        <f t="shared" si="61"/>
        <v>2162</v>
      </c>
      <c r="L137" s="163">
        <f t="shared" si="62"/>
        <v>4499</v>
      </c>
      <c r="M137" s="164">
        <f>H137/H$8</f>
        <v>2.1739101107441459E-3</v>
      </c>
    </row>
    <row r="138" spans="2:16" x14ac:dyDescent="0.25">
      <c r="B138" s="157" t="s">
        <v>107</v>
      </c>
      <c r="C138" s="158">
        <v>220460</v>
      </c>
      <c r="D138" s="158">
        <v>204647</v>
      </c>
      <c r="E138" s="158">
        <v>69842</v>
      </c>
      <c r="F138" s="158">
        <v>95130</v>
      </c>
      <c r="G138" s="158">
        <v>228056</v>
      </c>
      <c r="H138" s="158">
        <v>246576</v>
      </c>
      <c r="I138" s="159">
        <f>IFERROR(H138/G138-1,"-")</f>
        <v>8.1208124320342412E-2</v>
      </c>
      <c r="J138" s="160">
        <f t="shared" si="60"/>
        <v>2.5304830904040547</v>
      </c>
      <c r="K138" s="158">
        <f t="shared" si="61"/>
        <v>18520</v>
      </c>
      <c r="L138" s="158">
        <f t="shared" si="62"/>
        <v>176734</v>
      </c>
      <c r="M138" s="159">
        <f>H138/H$8</f>
        <v>4.7520749952734802E-2</v>
      </c>
    </row>
    <row r="139" spans="2:16" x14ac:dyDescent="0.25">
      <c r="B139" s="162" t="s">
        <v>110</v>
      </c>
      <c r="C139" s="163">
        <v>111248</v>
      </c>
      <c r="D139" s="163">
        <v>100583</v>
      </c>
      <c r="E139" s="163">
        <v>26093</v>
      </c>
      <c r="F139" s="163">
        <v>26467</v>
      </c>
      <c r="G139" s="163">
        <v>96562</v>
      </c>
      <c r="H139" s="163">
        <v>105830</v>
      </c>
      <c r="I139" s="164">
        <f t="shared" ref="I139:I146" si="63">IFERROR(H139/G139-1,"-")</f>
        <v>9.5979785008595497E-2</v>
      </c>
      <c r="J139" s="165">
        <f t="shared" si="60"/>
        <v>3.0558770551488905</v>
      </c>
      <c r="K139" s="163">
        <f t="shared" si="61"/>
        <v>9268</v>
      </c>
      <c r="L139" s="163">
        <f t="shared" si="62"/>
        <v>79737</v>
      </c>
      <c r="M139" s="164">
        <f t="shared" ref="M139:M146" si="64">H139/H$8</f>
        <v>2.0395825090430229E-2</v>
      </c>
    </row>
    <row r="140" spans="2:16" x14ac:dyDescent="0.25">
      <c r="B140" s="162" t="s">
        <v>113</v>
      </c>
      <c r="C140" s="163">
        <v>15410</v>
      </c>
      <c r="D140" s="163">
        <v>15093</v>
      </c>
      <c r="E140" s="163">
        <v>6042</v>
      </c>
      <c r="F140" s="163">
        <v>9298</v>
      </c>
      <c r="G140" s="163">
        <v>16587</v>
      </c>
      <c r="H140" s="163">
        <v>20785</v>
      </c>
      <c r="I140" s="164">
        <f t="shared" si="63"/>
        <v>0.25308976909628011</v>
      </c>
      <c r="J140" s="165">
        <f t="shared" si="60"/>
        <v>2.4400860642171467</v>
      </c>
      <c r="K140" s="163">
        <f t="shared" si="61"/>
        <v>4198</v>
      </c>
      <c r="L140" s="163">
        <f t="shared" si="62"/>
        <v>14743</v>
      </c>
      <c r="M140" s="164">
        <f t="shared" si="64"/>
        <v>4.0057377350901664E-3</v>
      </c>
    </row>
    <row r="141" spans="2:16" x14ac:dyDescent="0.25">
      <c r="B141" s="162" t="s">
        <v>116</v>
      </c>
      <c r="C141" s="163">
        <v>24474</v>
      </c>
      <c r="D141" s="163">
        <v>19622</v>
      </c>
      <c r="E141" s="163">
        <v>6586</v>
      </c>
      <c r="F141" s="163">
        <v>15246</v>
      </c>
      <c r="G141" s="163">
        <v>26940</v>
      </c>
      <c r="H141" s="163">
        <v>25089</v>
      </c>
      <c r="I141" s="164">
        <f t="shared" si="63"/>
        <v>-6.8708240534521181E-2</v>
      </c>
      <c r="J141" s="165">
        <f t="shared" si="60"/>
        <v>2.8094442757364106</v>
      </c>
      <c r="K141" s="163">
        <f t="shared" si="61"/>
        <v>-1851</v>
      </c>
      <c r="L141" s="163">
        <f t="shared" si="62"/>
        <v>18503</v>
      </c>
      <c r="M141" s="164">
        <f t="shared" si="64"/>
        <v>4.8352154936577903E-3</v>
      </c>
    </row>
    <row r="142" spans="2:16" x14ac:dyDescent="0.25">
      <c r="B142" s="162" t="s">
        <v>123</v>
      </c>
      <c r="C142" s="163">
        <v>4413</v>
      </c>
      <c r="D142" s="163">
        <v>3955</v>
      </c>
      <c r="E142" s="163">
        <v>1273</v>
      </c>
      <c r="F142" s="163">
        <v>4366</v>
      </c>
      <c r="G142" s="163">
        <v>9965</v>
      </c>
      <c r="H142" s="163">
        <v>8878</v>
      </c>
      <c r="I142" s="164">
        <f t="shared" si="63"/>
        <v>-0.10908178625188159</v>
      </c>
      <c r="J142" s="165">
        <f t="shared" si="60"/>
        <v>5.9740769835035348</v>
      </c>
      <c r="K142" s="163">
        <f t="shared" si="61"/>
        <v>-1087</v>
      </c>
      <c r="L142" s="163">
        <f t="shared" si="62"/>
        <v>7605</v>
      </c>
      <c r="M142" s="164">
        <f t="shared" si="64"/>
        <v>1.7109905995732737E-3</v>
      </c>
    </row>
    <row r="143" spans="2:16" x14ac:dyDescent="0.25">
      <c r="B143" s="162" t="s">
        <v>119</v>
      </c>
      <c r="C143" s="163">
        <v>4348</v>
      </c>
      <c r="D143" s="163">
        <v>4225</v>
      </c>
      <c r="E143" s="163">
        <v>1935</v>
      </c>
      <c r="F143" s="163">
        <v>3344</v>
      </c>
      <c r="G143" s="163">
        <v>4569</v>
      </c>
      <c r="H143" s="163">
        <v>5490</v>
      </c>
      <c r="I143" s="164">
        <f t="shared" si="63"/>
        <v>0.20157583716349303</v>
      </c>
      <c r="J143" s="165">
        <f t="shared" si="60"/>
        <v>1.8372093023255816</v>
      </c>
      <c r="K143" s="163">
        <f t="shared" si="61"/>
        <v>921</v>
      </c>
      <c r="L143" s="163">
        <f t="shared" si="62"/>
        <v>3555</v>
      </c>
      <c r="M143" s="164">
        <f t="shared" si="64"/>
        <v>1.0580466762398371E-3</v>
      </c>
    </row>
    <row r="144" spans="2:16" x14ac:dyDescent="0.25">
      <c r="B144" s="162" t="s">
        <v>128</v>
      </c>
      <c r="C144" s="163">
        <v>2096</v>
      </c>
      <c r="D144" s="163">
        <v>2428</v>
      </c>
      <c r="E144" s="163">
        <v>1979</v>
      </c>
      <c r="F144" s="163">
        <v>1422</v>
      </c>
      <c r="G144" s="163">
        <v>3324</v>
      </c>
      <c r="H144" s="163">
        <v>3691</v>
      </c>
      <c r="I144" s="164">
        <f t="shared" si="63"/>
        <v>0.11040914560770165</v>
      </c>
      <c r="J144" s="165">
        <f t="shared" si="60"/>
        <v>0.86508337544214253</v>
      </c>
      <c r="K144" s="163">
        <f t="shared" si="61"/>
        <v>367</v>
      </c>
      <c r="L144" s="163">
        <f t="shared" si="62"/>
        <v>1712</v>
      </c>
      <c r="M144" s="164">
        <f t="shared" si="64"/>
        <v>7.113388491805534E-4</v>
      </c>
    </row>
    <row r="145" spans="2:16" x14ac:dyDescent="0.25">
      <c r="B145" s="162" t="s">
        <v>131</v>
      </c>
      <c r="C145" s="163">
        <v>10395</v>
      </c>
      <c r="D145" s="163">
        <v>6221</v>
      </c>
      <c r="E145" s="163">
        <v>4050</v>
      </c>
      <c r="F145" s="163">
        <v>947</v>
      </c>
      <c r="G145" s="163">
        <v>2079</v>
      </c>
      <c r="H145" s="163">
        <v>2885</v>
      </c>
      <c r="I145" s="164">
        <f t="shared" si="63"/>
        <v>0.38768638768638763</v>
      </c>
      <c r="J145" s="165">
        <f t="shared" si="60"/>
        <v>-0.28765432098765431</v>
      </c>
      <c r="K145" s="163">
        <f t="shared" si="61"/>
        <v>806</v>
      </c>
      <c r="L145" s="163">
        <f t="shared" si="62"/>
        <v>-1165</v>
      </c>
      <c r="M145" s="164">
        <f t="shared" si="64"/>
        <v>5.560044919766721E-4</v>
      </c>
    </row>
    <row r="146" spans="2:16" x14ac:dyDescent="0.25">
      <c r="B146" s="168" t="s">
        <v>145</v>
      </c>
      <c r="C146" s="169">
        <f t="shared" ref="C146:H146" si="65">C138-SUM(C139:C145)</f>
        <v>48076</v>
      </c>
      <c r="D146" s="169">
        <f t="shared" si="65"/>
        <v>52520</v>
      </c>
      <c r="E146" s="169">
        <f t="shared" si="65"/>
        <v>21884</v>
      </c>
      <c r="F146" s="169">
        <f t="shared" si="65"/>
        <v>34040</v>
      </c>
      <c r="G146" s="169">
        <f t="shared" si="65"/>
        <v>68030</v>
      </c>
      <c r="H146" s="169">
        <f t="shared" si="65"/>
        <v>73928</v>
      </c>
      <c r="I146" s="170">
        <f t="shared" si="63"/>
        <v>8.6697045421137764E-2</v>
      </c>
      <c r="J146" s="171">
        <f t="shared" si="60"/>
        <v>2.3781758362273808</v>
      </c>
      <c r="K146" s="169">
        <f>H146-G146</f>
        <v>5898</v>
      </c>
      <c r="L146" s="169">
        <f t="shared" si="62"/>
        <v>52044</v>
      </c>
      <c r="M146" s="170">
        <f t="shared" si="64"/>
        <v>1.424759101658628E-2</v>
      </c>
    </row>
    <row r="147" spans="2:16" x14ac:dyDescent="0.25">
      <c r="B147" s="153" t="s">
        <v>53</v>
      </c>
      <c r="C147" s="151"/>
      <c r="D147" s="151"/>
      <c r="E147" s="151"/>
      <c r="F147" s="151"/>
      <c r="G147" s="151"/>
      <c r="H147" s="152"/>
      <c r="I147" s="152"/>
      <c r="J147" s="152"/>
      <c r="K147" s="152"/>
      <c r="L147" s="151"/>
      <c r="M147" s="151"/>
      <c r="N147" s="125"/>
      <c r="O147" s="125"/>
      <c r="P147" s="125"/>
    </row>
    <row r="148" spans="2:16" x14ac:dyDescent="0.25">
      <c r="B148" s="154" t="s">
        <v>68</v>
      </c>
      <c r="C148" s="155">
        <v>128565</v>
      </c>
      <c r="D148" s="155">
        <v>126097</v>
      </c>
      <c r="E148" s="155">
        <v>43425</v>
      </c>
      <c r="F148" s="155">
        <v>71959</v>
      </c>
      <c r="G148" s="155">
        <v>111437</v>
      </c>
      <c r="H148" s="155">
        <v>123198</v>
      </c>
      <c r="I148" s="156">
        <f>IFERROR(H148/G148-1,"-")</f>
        <v>0.10553945278498156</v>
      </c>
      <c r="J148" s="156">
        <f>IFERROR(H148/E148-1,"-")</f>
        <v>1.8370293609671848</v>
      </c>
      <c r="K148" s="155">
        <f>H148-G148</f>
        <v>11761</v>
      </c>
      <c r="L148" s="155">
        <f>H148-E148</f>
        <v>79773</v>
      </c>
      <c r="M148" s="156">
        <f>H148/H$8</f>
        <v>2.3743029948888057E-2</v>
      </c>
      <c r="N148" s="105"/>
      <c r="O148" s="105"/>
      <c r="P148" s="105"/>
    </row>
    <row r="149" spans="2:16" x14ac:dyDescent="0.25">
      <c r="B149" s="157" t="s">
        <v>97</v>
      </c>
      <c r="C149" s="158">
        <v>52082</v>
      </c>
      <c r="D149" s="158">
        <v>54208</v>
      </c>
      <c r="E149" s="158">
        <v>22164</v>
      </c>
      <c r="F149" s="158">
        <v>40392</v>
      </c>
      <c r="G149" s="158">
        <v>57756</v>
      </c>
      <c r="H149" s="158">
        <v>59696</v>
      </c>
      <c r="I149" s="159">
        <f>IFERROR(H149/G149-1,"-")</f>
        <v>3.3589583766188813E-2</v>
      </c>
      <c r="J149" s="160">
        <f t="shared" ref="J149:J160" si="66">IFERROR(H149/E149-1,"-")</f>
        <v>1.6933766468146545</v>
      </c>
      <c r="K149" s="158">
        <f t="shared" ref="K149:K159" si="67">H149-G149</f>
        <v>1940</v>
      </c>
      <c r="L149" s="158">
        <f t="shared" ref="L149:L160" si="68">H149-E149</f>
        <v>37532</v>
      </c>
      <c r="M149" s="159">
        <f>H149/H$8</f>
        <v>1.1504764004519729E-2</v>
      </c>
    </row>
    <row r="150" spans="2:16" x14ac:dyDescent="0.25">
      <c r="B150" s="162" t="s">
        <v>103</v>
      </c>
      <c r="C150" s="163">
        <v>31773</v>
      </c>
      <c r="D150" s="163">
        <v>32990</v>
      </c>
      <c r="E150" s="163">
        <v>14597</v>
      </c>
      <c r="F150" s="163">
        <v>32366</v>
      </c>
      <c r="G150" s="163">
        <v>41603</v>
      </c>
      <c r="H150" s="163">
        <v>44199</v>
      </c>
      <c r="I150" s="164">
        <f>IFERROR(H150/G150-1,"-")</f>
        <v>6.2399346200995076E-2</v>
      </c>
      <c r="J150" s="165">
        <f t="shared" si="66"/>
        <v>2.0279509488251009</v>
      </c>
      <c r="K150" s="163">
        <f t="shared" si="67"/>
        <v>2596</v>
      </c>
      <c r="L150" s="163">
        <f t="shared" si="68"/>
        <v>29602</v>
      </c>
      <c r="M150" s="164">
        <f>H150/H$8</f>
        <v>8.5181429951046543E-3</v>
      </c>
    </row>
    <row r="151" spans="2:16" x14ac:dyDescent="0.25">
      <c r="B151" s="162" t="s">
        <v>100</v>
      </c>
      <c r="C151" s="163">
        <v>20309</v>
      </c>
      <c r="D151" s="163">
        <v>21218</v>
      </c>
      <c r="E151" s="163">
        <v>7567</v>
      </c>
      <c r="F151" s="163">
        <v>8026</v>
      </c>
      <c r="G151" s="163">
        <v>16153</v>
      </c>
      <c r="H151" s="163">
        <v>15497</v>
      </c>
      <c r="I151" s="164">
        <f>IFERROR(H151/G151-1,"-")</f>
        <v>-4.0611651086485456E-2</v>
      </c>
      <c r="J151" s="165">
        <f t="shared" si="66"/>
        <v>1.0479714550019823</v>
      </c>
      <c r="K151" s="163">
        <f t="shared" si="67"/>
        <v>-656</v>
      </c>
      <c r="L151" s="163">
        <f t="shared" si="68"/>
        <v>7930</v>
      </c>
      <c r="M151" s="164">
        <f>H151/H$8</f>
        <v>2.9866210094150738E-3</v>
      </c>
    </row>
    <row r="152" spans="2:16" x14ac:dyDescent="0.25">
      <c r="B152" s="157" t="s">
        <v>107</v>
      </c>
      <c r="C152" s="158">
        <v>76483</v>
      </c>
      <c r="D152" s="158">
        <v>71889</v>
      </c>
      <c r="E152" s="158">
        <v>21261</v>
      </c>
      <c r="F152" s="158">
        <v>31567</v>
      </c>
      <c r="G152" s="158">
        <v>53681</v>
      </c>
      <c r="H152" s="158">
        <v>63502</v>
      </c>
      <c r="I152" s="159">
        <f>IFERROR(H152/G152-1,"-")</f>
        <v>0.18295113727389589</v>
      </c>
      <c r="J152" s="160">
        <f t="shared" si="66"/>
        <v>1.9867833121678191</v>
      </c>
      <c r="K152" s="158">
        <f t="shared" si="67"/>
        <v>9821</v>
      </c>
      <c r="L152" s="158">
        <f t="shared" si="68"/>
        <v>42241</v>
      </c>
      <c r="M152" s="159">
        <f>H152/H$8</f>
        <v>1.223826594436833E-2</v>
      </c>
    </row>
    <row r="153" spans="2:16" x14ac:dyDescent="0.25">
      <c r="B153" s="162" t="s">
        <v>110</v>
      </c>
      <c r="C153" s="163">
        <v>22776</v>
      </c>
      <c r="D153" s="163">
        <v>21798</v>
      </c>
      <c r="E153" s="163">
        <v>5789</v>
      </c>
      <c r="F153" s="163">
        <v>5609</v>
      </c>
      <c r="G153" s="163">
        <v>19238</v>
      </c>
      <c r="H153" s="163">
        <v>18996</v>
      </c>
      <c r="I153" s="164">
        <f t="shared" ref="I153:I160" si="69">IFERROR(H153/G153-1,"-")</f>
        <v>-1.2579270194406855E-2</v>
      </c>
      <c r="J153" s="165">
        <f t="shared" si="66"/>
        <v>2.2813957505614098</v>
      </c>
      <c r="K153" s="163">
        <f t="shared" si="67"/>
        <v>-242</v>
      </c>
      <c r="L153" s="163">
        <f t="shared" si="68"/>
        <v>13207</v>
      </c>
      <c r="M153" s="164">
        <f t="shared" ref="M153:M160" si="70">H153/H$8</f>
        <v>3.6609571333063649E-3</v>
      </c>
    </row>
    <row r="154" spans="2:16" x14ac:dyDescent="0.25">
      <c r="B154" s="162" t="s">
        <v>113</v>
      </c>
      <c r="C154" s="163">
        <v>22752</v>
      </c>
      <c r="D154" s="163">
        <v>18523</v>
      </c>
      <c r="E154" s="163">
        <v>5079</v>
      </c>
      <c r="F154" s="163">
        <v>8623</v>
      </c>
      <c r="G154" s="163">
        <v>11385</v>
      </c>
      <c r="H154" s="163">
        <v>12605</v>
      </c>
      <c r="I154" s="164">
        <f t="shared" si="69"/>
        <v>0.10715854194115071</v>
      </c>
      <c r="J154" s="165">
        <f t="shared" si="66"/>
        <v>1.4817877534947823</v>
      </c>
      <c r="K154" s="163">
        <f t="shared" si="67"/>
        <v>1220</v>
      </c>
      <c r="L154" s="163">
        <f t="shared" si="68"/>
        <v>7526</v>
      </c>
      <c r="M154" s="164">
        <f t="shared" si="70"/>
        <v>2.4292674597455638E-3</v>
      </c>
    </row>
    <row r="155" spans="2:16" x14ac:dyDescent="0.25">
      <c r="B155" s="162" t="s">
        <v>116</v>
      </c>
      <c r="C155" s="163">
        <v>11086</v>
      </c>
      <c r="D155" s="163">
        <v>9905</v>
      </c>
      <c r="E155" s="163">
        <v>2317</v>
      </c>
      <c r="F155" s="163">
        <v>5206</v>
      </c>
      <c r="G155" s="163">
        <v>6579</v>
      </c>
      <c r="H155" s="163">
        <v>10130</v>
      </c>
      <c r="I155" s="164">
        <f t="shared" si="69"/>
        <v>0.53974768201854384</v>
      </c>
      <c r="J155" s="165">
        <f t="shared" si="66"/>
        <v>3.3720328010358225</v>
      </c>
      <c r="K155" s="163">
        <f t="shared" si="67"/>
        <v>3551</v>
      </c>
      <c r="L155" s="163">
        <f t="shared" si="68"/>
        <v>7813</v>
      </c>
      <c r="M155" s="164">
        <f t="shared" si="70"/>
        <v>1.9522792040636702E-3</v>
      </c>
    </row>
    <row r="156" spans="2:16" x14ac:dyDescent="0.25">
      <c r="B156" s="162" t="s">
        <v>123</v>
      </c>
      <c r="C156" s="163">
        <v>1463</v>
      </c>
      <c r="D156" s="163">
        <v>1673</v>
      </c>
      <c r="E156" s="163">
        <v>600</v>
      </c>
      <c r="F156" s="163">
        <v>927</v>
      </c>
      <c r="G156" s="163">
        <v>1690</v>
      </c>
      <c r="H156" s="163">
        <v>2031</v>
      </c>
      <c r="I156" s="164">
        <f t="shared" si="69"/>
        <v>0.20177514792899398</v>
      </c>
      <c r="J156" s="165">
        <f t="shared" si="66"/>
        <v>2.3849999999999998</v>
      </c>
      <c r="K156" s="163">
        <f t="shared" si="67"/>
        <v>341</v>
      </c>
      <c r="L156" s="163">
        <f t="shared" si="68"/>
        <v>1431</v>
      </c>
      <c r="M156" s="164">
        <f t="shared" si="70"/>
        <v>3.9141945345047525E-4</v>
      </c>
    </row>
    <row r="157" spans="2:16" x14ac:dyDescent="0.25">
      <c r="B157" s="162" t="s">
        <v>119</v>
      </c>
      <c r="C157" s="163">
        <v>2483</v>
      </c>
      <c r="D157" s="163">
        <v>3007</v>
      </c>
      <c r="E157" s="163">
        <v>1505</v>
      </c>
      <c r="F157" s="163">
        <v>1749</v>
      </c>
      <c r="G157" s="163">
        <v>2959</v>
      </c>
      <c r="H157" s="163">
        <v>3062</v>
      </c>
      <c r="I157" s="164">
        <f t="shared" si="69"/>
        <v>3.480905711388993E-2</v>
      </c>
      <c r="J157" s="165">
        <f t="shared" si="66"/>
        <v>1.0345514950166113</v>
      </c>
      <c r="K157" s="163">
        <f t="shared" si="67"/>
        <v>103</v>
      </c>
      <c r="L157" s="163">
        <f t="shared" si="68"/>
        <v>1557</v>
      </c>
      <c r="M157" s="164">
        <f t="shared" si="70"/>
        <v>5.9011637935271061E-4</v>
      </c>
    </row>
    <row r="158" spans="2:16" x14ac:dyDescent="0.25">
      <c r="B158" s="162" t="s">
        <v>128</v>
      </c>
      <c r="C158" s="163">
        <v>443</v>
      </c>
      <c r="D158" s="163">
        <v>472</v>
      </c>
      <c r="E158" s="163">
        <v>354</v>
      </c>
      <c r="F158" s="163">
        <v>292</v>
      </c>
      <c r="G158" s="163">
        <v>497</v>
      </c>
      <c r="H158" s="163">
        <v>676</v>
      </c>
      <c r="I158" s="164">
        <f t="shared" si="69"/>
        <v>0.36016096579476864</v>
      </c>
      <c r="J158" s="165">
        <f t="shared" si="66"/>
        <v>0.90960451977401124</v>
      </c>
      <c r="K158" s="163">
        <f t="shared" si="67"/>
        <v>179</v>
      </c>
      <c r="L158" s="163">
        <f t="shared" si="68"/>
        <v>322</v>
      </c>
      <c r="M158" s="164">
        <f t="shared" si="70"/>
        <v>1.3028042862261018E-4</v>
      </c>
    </row>
    <row r="159" spans="2:16" x14ac:dyDescent="0.25">
      <c r="B159" s="162" t="s">
        <v>131</v>
      </c>
      <c r="C159" s="163">
        <v>1135</v>
      </c>
      <c r="D159" s="163">
        <v>1062</v>
      </c>
      <c r="E159" s="163">
        <v>441</v>
      </c>
      <c r="F159" s="163">
        <v>454</v>
      </c>
      <c r="G159" s="163">
        <v>656</v>
      </c>
      <c r="H159" s="163">
        <v>941</v>
      </c>
      <c r="I159" s="164">
        <f t="shared" si="69"/>
        <v>0.43445121951219523</v>
      </c>
      <c r="J159" s="165">
        <f t="shared" si="66"/>
        <v>1.1337868480725621</v>
      </c>
      <c r="K159" s="163">
        <f t="shared" si="67"/>
        <v>285</v>
      </c>
      <c r="L159" s="163">
        <f t="shared" si="68"/>
        <v>500</v>
      </c>
      <c r="M159" s="164">
        <f t="shared" si="70"/>
        <v>1.8135189842289373E-4</v>
      </c>
    </row>
    <row r="160" spans="2:16" x14ac:dyDescent="0.25">
      <c r="B160" s="168" t="s">
        <v>145</v>
      </c>
      <c r="C160" s="169">
        <f t="shared" ref="C160:H160" si="71">C152-SUM(C153:C159)</f>
        <v>14345</v>
      </c>
      <c r="D160" s="169">
        <f t="shared" si="71"/>
        <v>15449</v>
      </c>
      <c r="E160" s="169">
        <f t="shared" si="71"/>
        <v>5176</v>
      </c>
      <c r="F160" s="169">
        <f t="shared" si="71"/>
        <v>8707</v>
      </c>
      <c r="G160" s="169">
        <f t="shared" si="71"/>
        <v>10677</v>
      </c>
      <c r="H160" s="169">
        <f t="shared" si="71"/>
        <v>15061</v>
      </c>
      <c r="I160" s="170">
        <f t="shared" si="69"/>
        <v>0.41060222909056843</v>
      </c>
      <c r="J160" s="171">
        <f t="shared" si="66"/>
        <v>1.9097758887171561</v>
      </c>
      <c r="K160" s="169">
        <f>H160-G160</f>
        <v>4384</v>
      </c>
      <c r="L160" s="169">
        <f t="shared" si="68"/>
        <v>9885</v>
      </c>
      <c r="M160" s="170">
        <f t="shared" si="70"/>
        <v>2.9025939874040411E-3</v>
      </c>
    </row>
    <row r="161" spans="2:13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</row>
    <row r="162" spans="2:13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6902A-99D1-4CB7-B850-D5DB6D1E9852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6"/>
    </row>
    <row r="6" spans="1:22" ht="42" customHeight="1" thickBot="1" x14ac:dyDescent="0.3">
      <c r="B6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0"/>
      <c r="D6" s="270"/>
      <c r="E6" s="270"/>
      <c r="F6" s="270"/>
      <c r="G6" s="270"/>
      <c r="H6" s="270"/>
      <c r="I6" s="270"/>
      <c r="J6" s="270"/>
      <c r="K6" s="270"/>
      <c r="N6" s="270" t="s">
        <v>260</v>
      </c>
      <c r="O6" s="270"/>
      <c r="P6" s="270"/>
      <c r="Q6" s="270"/>
      <c r="R6" s="270"/>
      <c r="S6" s="270"/>
      <c r="T6" s="270"/>
      <c r="U6" s="270"/>
      <c r="V6" s="270"/>
    </row>
    <row r="7" spans="1:22" ht="6" customHeight="1" x14ac:dyDescent="0.25"/>
    <row r="8" spans="1:22" ht="15.75" x14ac:dyDescent="0.25">
      <c r="B8" s="143"/>
      <c r="C8" s="302" t="s">
        <v>43</v>
      </c>
      <c r="D8" s="303"/>
      <c r="E8" s="303"/>
      <c r="F8" s="303"/>
      <c r="G8" s="303"/>
      <c r="H8" s="303"/>
      <c r="I8" s="303"/>
      <c r="J8" s="303"/>
      <c r="K8" s="303"/>
    </row>
    <row r="9" spans="1:22" s="144" customFormat="1" ht="72" customHeight="1" x14ac:dyDescent="0.25">
      <c r="A9"/>
      <c r="B9" s="145"/>
      <c r="C9" s="172" t="s">
        <v>224</v>
      </c>
      <c r="D9" s="172" t="s">
        <v>234</v>
      </c>
      <c r="E9" s="172" t="s">
        <v>225</v>
      </c>
      <c r="F9" s="172" t="s">
        <v>226</v>
      </c>
      <c r="G9" s="172" t="s">
        <v>227</v>
      </c>
      <c r="H9" s="172" t="s">
        <v>228</v>
      </c>
      <c r="I9" s="173" t="str">
        <f>CONCATENATE("var. ",RIGHT(H9,2),"/",RIGHT(G9,2))</f>
        <v>var. 24/23</v>
      </c>
      <c r="J9" s="173" t="str">
        <f>CONCATENATE("var. ",RIGHT(H9,2),"/",RIGHT(C9,2))</f>
        <v>var. 24/19</v>
      </c>
      <c r="K9" s="173" t="str">
        <f>CONCATENATE("Cuota s/ total lugares de residencia ",RIGHT(H9,4))</f>
        <v>Cuota s/ total lugares de residencia 2024</v>
      </c>
      <c r="N9" s="145"/>
      <c r="O9" s="172" t="s">
        <v>224</v>
      </c>
      <c r="P9" s="172" t="s">
        <v>225</v>
      </c>
      <c r="Q9" s="172" t="s">
        <v>226</v>
      </c>
      <c r="R9" s="172" t="s">
        <v>227</v>
      </c>
      <c r="S9" s="172" t="s">
        <v>228</v>
      </c>
      <c r="T9" s="173" t="str">
        <f>CONCATENATE("var. ",RIGHT(S9,2),"/",RIGHT(R9,2))</f>
        <v>var. 24/23</v>
      </c>
      <c r="U9" s="173" t="str">
        <f>CONCATENATE("var. ",RIGHT(S9,2),"/",RIGHT(O9,2))</f>
        <v>var. 24/19</v>
      </c>
      <c r="V9" s="173" t="str">
        <f>CONCATENATE("Cuota s/ total lugares de residencia ",RIGHT(S9,4))</f>
        <v>Cuota s/ total lugares de residencia 2024</v>
      </c>
    </row>
    <row r="10" spans="1:22" x14ac:dyDescent="0.25">
      <c r="B10" s="150" t="s">
        <v>43</v>
      </c>
      <c r="C10" s="151"/>
      <c r="D10" s="151"/>
      <c r="E10" s="151"/>
      <c r="F10" s="151"/>
      <c r="G10" s="151"/>
      <c r="H10" s="151"/>
      <c r="I10" s="152"/>
      <c r="J10" s="152"/>
      <c r="K10" s="152"/>
      <c r="N10" s="153" t="s">
        <v>45</v>
      </c>
      <c r="O10" s="174"/>
      <c r="P10" s="174"/>
      <c r="Q10" s="174"/>
      <c r="R10" s="174"/>
      <c r="S10" s="174"/>
      <c r="T10" s="175"/>
      <c r="U10" s="175"/>
      <c r="V10" s="175"/>
    </row>
    <row r="11" spans="1:22" x14ac:dyDescent="0.25">
      <c r="B11" s="154" t="s">
        <v>68</v>
      </c>
      <c r="C11" s="176">
        <v>468289</v>
      </c>
      <c r="D11" s="176">
        <v>94228</v>
      </c>
      <c r="E11" s="176">
        <v>370663</v>
      </c>
      <c r="F11" s="176">
        <v>494720</v>
      </c>
      <c r="G11" s="176">
        <v>510044</v>
      </c>
      <c r="H11" s="176">
        <v>517738</v>
      </c>
      <c r="I11" s="177">
        <f t="shared" ref="I11:I23" si="0">IFERROR(H11/G11-1,"-")</f>
        <v>1.5084973061147755E-2</v>
      </c>
      <c r="J11" s="177">
        <f t="shared" ref="J11:J23" si="1">IFERROR(H11/C11-1,"-")</f>
        <v>0.10559504921106422</v>
      </c>
      <c r="K11" s="177">
        <f>H11/H11</f>
        <v>1</v>
      </c>
      <c r="L11" s="79"/>
      <c r="M11" s="79"/>
      <c r="N11" s="154" t="s">
        <v>68</v>
      </c>
      <c r="O11" s="176">
        <v>130095</v>
      </c>
      <c r="P11" s="176">
        <v>95019</v>
      </c>
      <c r="Q11" s="176">
        <v>129320</v>
      </c>
      <c r="R11" s="176">
        <v>133580</v>
      </c>
      <c r="S11" s="176">
        <v>136620</v>
      </c>
      <c r="T11" s="177">
        <f t="shared" ref="T11:T23" si="2">IFERROR(S11/R11-1,"-")</f>
        <v>2.2757897888905587E-2</v>
      </c>
      <c r="U11" s="177">
        <f t="shared" ref="U11:U23" si="3">IFERROR(S11/O11-1,"-")</f>
        <v>5.015565548253198E-2</v>
      </c>
      <c r="V11" s="177">
        <f>S11/S11</f>
        <v>1</v>
      </c>
    </row>
    <row r="12" spans="1:22" x14ac:dyDescent="0.25">
      <c r="B12" s="157" t="s">
        <v>97</v>
      </c>
      <c r="C12" s="158">
        <v>76737</v>
      </c>
      <c r="D12" s="158">
        <v>26611</v>
      </c>
      <c r="E12" s="158">
        <v>63685</v>
      </c>
      <c r="F12" s="158">
        <v>74177</v>
      </c>
      <c r="G12" s="158">
        <v>71872</v>
      </c>
      <c r="H12" s="158">
        <v>73314</v>
      </c>
      <c r="I12" s="159">
        <f t="shared" si="0"/>
        <v>2.006344612644706E-2</v>
      </c>
      <c r="J12" s="160">
        <f t="shared" si="1"/>
        <v>-4.4606904101020417E-2</v>
      </c>
      <c r="K12" s="159">
        <f>H12/H11</f>
        <v>0.14160444085618595</v>
      </c>
      <c r="L12" s="79"/>
      <c r="M12" s="79"/>
      <c r="N12" s="157" t="s">
        <v>97</v>
      </c>
      <c r="O12" s="158">
        <v>9228</v>
      </c>
      <c r="P12" s="158">
        <v>8040</v>
      </c>
      <c r="Q12" s="158">
        <v>8569</v>
      </c>
      <c r="R12" s="158">
        <v>8464</v>
      </c>
      <c r="S12" s="158">
        <v>8382</v>
      </c>
      <c r="T12" s="159">
        <f t="shared" si="2"/>
        <v>-9.6880907372400848E-3</v>
      </c>
      <c r="U12" s="160">
        <f t="shared" si="3"/>
        <v>-9.1677503250975345E-2</v>
      </c>
      <c r="V12" s="159">
        <f>S12/S11</f>
        <v>6.1352657004830918E-2</v>
      </c>
    </row>
    <row r="13" spans="1:22" x14ac:dyDescent="0.25">
      <c r="B13" s="162" t="s">
        <v>103</v>
      </c>
      <c r="C13" s="163">
        <v>28670</v>
      </c>
      <c r="D13" s="163">
        <v>15869</v>
      </c>
      <c r="E13" s="163">
        <v>28042</v>
      </c>
      <c r="F13" s="163">
        <v>26909</v>
      </c>
      <c r="G13" s="163">
        <v>27496</v>
      </c>
      <c r="H13" s="163">
        <v>27000</v>
      </c>
      <c r="I13" s="164">
        <f t="shared" si="0"/>
        <v>-1.8038987489089275E-2</v>
      </c>
      <c r="J13" s="165">
        <f t="shared" si="1"/>
        <v>-5.824904080920823E-2</v>
      </c>
      <c r="K13" s="164">
        <f>H13/H11</f>
        <v>5.2149929114725983E-2</v>
      </c>
      <c r="L13" s="79"/>
      <c r="M13" s="79"/>
      <c r="N13" s="162" t="s">
        <v>103</v>
      </c>
      <c r="O13" s="163">
        <v>3242</v>
      </c>
      <c r="P13" s="163">
        <v>2767</v>
      </c>
      <c r="Q13" s="163">
        <v>2051</v>
      </c>
      <c r="R13" s="163">
        <v>3093</v>
      </c>
      <c r="S13" s="163">
        <v>3103</v>
      </c>
      <c r="T13" s="164">
        <f t="shared" si="2"/>
        <v>3.2331070158422293E-3</v>
      </c>
      <c r="U13" s="165">
        <f t="shared" si="3"/>
        <v>-4.2874768661320117E-2</v>
      </c>
      <c r="V13" s="164">
        <f>S13/S11</f>
        <v>2.2712633582198799E-2</v>
      </c>
    </row>
    <row r="14" spans="1:22" x14ac:dyDescent="0.25">
      <c r="B14" s="162" t="s">
        <v>100</v>
      </c>
      <c r="C14" s="163">
        <v>48067</v>
      </c>
      <c r="D14" s="163">
        <v>10742</v>
      </c>
      <c r="E14" s="163">
        <v>35643</v>
      </c>
      <c r="F14" s="163">
        <v>47268</v>
      </c>
      <c r="G14" s="163">
        <v>44376</v>
      </c>
      <c r="H14" s="163">
        <v>46314</v>
      </c>
      <c r="I14" s="164">
        <f t="shared" si="0"/>
        <v>4.3672255273120575E-2</v>
      </c>
      <c r="J14" s="165">
        <f t="shared" si="1"/>
        <v>-3.6469927393013912E-2</v>
      </c>
      <c r="K14" s="164">
        <f>H14/H11</f>
        <v>8.9454511741459963E-2</v>
      </c>
      <c r="L14" s="79"/>
      <c r="M14" s="79"/>
      <c r="N14" s="162" t="s">
        <v>100</v>
      </c>
      <c r="O14" s="163">
        <v>5986</v>
      </c>
      <c r="P14" s="163">
        <v>5273</v>
      </c>
      <c r="Q14" s="163">
        <v>6518</v>
      </c>
      <c r="R14" s="163">
        <v>5371</v>
      </c>
      <c r="S14" s="163">
        <v>5279</v>
      </c>
      <c r="T14" s="164">
        <f t="shared" si="2"/>
        <v>-1.7129026252094559E-2</v>
      </c>
      <c r="U14" s="165">
        <f t="shared" si="3"/>
        <v>-0.1181089208152355</v>
      </c>
      <c r="V14" s="164">
        <f>S14/S11</f>
        <v>3.8640023422632119E-2</v>
      </c>
    </row>
    <row r="15" spans="1:22" x14ac:dyDescent="0.25">
      <c r="B15" s="157" t="s">
        <v>107</v>
      </c>
      <c r="C15" s="158">
        <v>391552</v>
      </c>
      <c r="D15" s="158">
        <v>67617</v>
      </c>
      <c r="E15" s="158">
        <v>306978</v>
      </c>
      <c r="F15" s="158">
        <v>420543</v>
      </c>
      <c r="G15" s="158">
        <v>438172</v>
      </c>
      <c r="H15" s="158">
        <v>444424</v>
      </c>
      <c r="I15" s="159">
        <f t="shared" si="0"/>
        <v>1.4268369498735556E-2</v>
      </c>
      <c r="J15" s="160">
        <f t="shared" si="1"/>
        <v>0.13503187316116372</v>
      </c>
      <c r="K15" s="159">
        <f>H15/H11</f>
        <v>0.85839555914381405</v>
      </c>
      <c r="L15" s="79"/>
      <c r="M15" s="79"/>
      <c r="N15" s="157" t="s">
        <v>107</v>
      </c>
      <c r="O15" s="158">
        <v>120867</v>
      </c>
      <c r="P15" s="158">
        <v>86979</v>
      </c>
      <c r="Q15" s="158">
        <v>120751</v>
      </c>
      <c r="R15" s="158">
        <v>125116</v>
      </c>
      <c r="S15" s="158">
        <v>128238</v>
      </c>
      <c r="T15" s="159">
        <f t="shared" si="2"/>
        <v>2.4952843760989829E-2</v>
      </c>
      <c r="U15" s="160">
        <f t="shared" si="3"/>
        <v>6.0984387798158401E-2</v>
      </c>
      <c r="V15" s="159">
        <f>S15/S11</f>
        <v>0.93864734299516905</v>
      </c>
    </row>
    <row r="16" spans="1:22" x14ac:dyDescent="0.25">
      <c r="B16" s="162" t="s">
        <v>110</v>
      </c>
      <c r="C16" s="163">
        <v>159417</v>
      </c>
      <c r="D16" s="163">
        <v>30669</v>
      </c>
      <c r="E16" s="163">
        <v>98582</v>
      </c>
      <c r="F16" s="163">
        <v>176212</v>
      </c>
      <c r="G16" s="163">
        <v>183489</v>
      </c>
      <c r="H16" s="163">
        <v>188380</v>
      </c>
      <c r="I16" s="164">
        <f t="shared" si="0"/>
        <v>2.6655548833990128E-2</v>
      </c>
      <c r="J16" s="165">
        <f t="shared" si="1"/>
        <v>0.18168074923000677</v>
      </c>
      <c r="K16" s="164">
        <f>H16/H11</f>
        <v>0.36385198691229925</v>
      </c>
      <c r="L16" s="79"/>
      <c r="M16" s="79"/>
      <c r="N16" s="162" t="s">
        <v>110</v>
      </c>
      <c r="O16" s="163">
        <v>56612</v>
      </c>
      <c r="P16" s="163">
        <v>30640</v>
      </c>
      <c r="Q16" s="163">
        <v>56865</v>
      </c>
      <c r="R16" s="163">
        <v>58084</v>
      </c>
      <c r="S16" s="163">
        <v>59353</v>
      </c>
      <c r="T16" s="164">
        <f t="shared" si="2"/>
        <v>2.1847668893326899E-2</v>
      </c>
      <c r="U16" s="165">
        <f t="shared" si="3"/>
        <v>4.8417296686214861E-2</v>
      </c>
      <c r="V16" s="164">
        <f>S16/S11</f>
        <v>0.43443858878641489</v>
      </c>
    </row>
    <row r="17" spans="1:22" x14ac:dyDescent="0.25">
      <c r="B17" s="162" t="s">
        <v>113</v>
      </c>
      <c r="C17" s="163">
        <v>51611</v>
      </c>
      <c r="D17" s="163">
        <v>8512</v>
      </c>
      <c r="E17" s="163">
        <v>44325</v>
      </c>
      <c r="F17" s="163">
        <v>49706</v>
      </c>
      <c r="G17" s="163">
        <v>53926</v>
      </c>
      <c r="H17" s="163">
        <v>53434</v>
      </c>
      <c r="I17" s="164">
        <f t="shared" si="0"/>
        <v>-9.1236138411897594E-3</v>
      </c>
      <c r="J17" s="165">
        <f t="shared" si="1"/>
        <v>3.5321927496076322E-2</v>
      </c>
      <c r="K17" s="164">
        <f>H17/H11</f>
        <v>0.10320664119689882</v>
      </c>
      <c r="L17" s="79"/>
      <c r="M17" s="79"/>
      <c r="N17" s="162" t="s">
        <v>113</v>
      </c>
      <c r="O17" s="163">
        <v>5327</v>
      </c>
      <c r="P17" s="163">
        <v>4886</v>
      </c>
      <c r="Q17" s="163">
        <v>5775</v>
      </c>
      <c r="R17" s="163">
        <v>6051</v>
      </c>
      <c r="S17" s="163">
        <v>6345</v>
      </c>
      <c r="T17" s="164">
        <f t="shared" si="2"/>
        <v>4.8587010411502263E-2</v>
      </c>
      <c r="U17" s="165">
        <f t="shared" si="3"/>
        <v>0.19110193354608596</v>
      </c>
      <c r="V17" s="164">
        <f>S17/S11</f>
        <v>4.6442687747035576E-2</v>
      </c>
    </row>
    <row r="18" spans="1:22" x14ac:dyDescent="0.25">
      <c r="B18" s="162" t="s">
        <v>116</v>
      </c>
      <c r="C18" s="163">
        <v>13307</v>
      </c>
      <c r="D18" s="163">
        <v>4980</v>
      </c>
      <c r="E18" s="163">
        <v>17014</v>
      </c>
      <c r="F18" s="163">
        <v>21044</v>
      </c>
      <c r="G18" s="163">
        <v>18453</v>
      </c>
      <c r="H18" s="163">
        <v>18497</v>
      </c>
      <c r="I18" s="164">
        <f t="shared" si="0"/>
        <v>2.3844361350457977E-3</v>
      </c>
      <c r="J18" s="165">
        <f t="shared" si="1"/>
        <v>0.39002029007289396</v>
      </c>
      <c r="K18" s="164">
        <f>H18/H11</f>
        <v>3.5726564401299496E-2</v>
      </c>
      <c r="L18" s="79"/>
      <c r="M18" s="79"/>
      <c r="N18" s="162" t="s">
        <v>116</v>
      </c>
      <c r="O18" s="163">
        <v>2072</v>
      </c>
      <c r="P18" s="163">
        <v>2691</v>
      </c>
      <c r="Q18" s="163">
        <v>3147</v>
      </c>
      <c r="R18" s="163">
        <v>2579</v>
      </c>
      <c r="S18" s="163">
        <v>2748</v>
      </c>
      <c r="T18" s="164">
        <f t="shared" si="2"/>
        <v>6.5529274912756952E-2</v>
      </c>
      <c r="U18" s="165">
        <f t="shared" si="3"/>
        <v>0.32625482625482616</v>
      </c>
      <c r="V18" s="164">
        <f>S18/S11</f>
        <v>2.0114185331576637E-2</v>
      </c>
    </row>
    <row r="19" spans="1:22" x14ac:dyDescent="0.25">
      <c r="B19" s="162" t="s">
        <v>123</v>
      </c>
      <c r="C19" s="163">
        <v>12625</v>
      </c>
      <c r="D19" s="163">
        <v>1843</v>
      </c>
      <c r="E19" s="163">
        <v>16793</v>
      </c>
      <c r="F19" s="163">
        <v>14051</v>
      </c>
      <c r="G19" s="163">
        <v>16422</v>
      </c>
      <c r="H19" s="163">
        <v>15950</v>
      </c>
      <c r="I19" s="164">
        <f t="shared" si="0"/>
        <v>-2.8741931555230749E-2</v>
      </c>
      <c r="J19" s="165">
        <f t="shared" si="1"/>
        <v>0.26336633663366338</v>
      </c>
      <c r="K19" s="164">
        <f>H19/H11</f>
        <v>3.0807087754810347E-2</v>
      </c>
      <c r="L19" s="79"/>
      <c r="M19" s="79"/>
      <c r="N19" s="162" t="s">
        <v>123</v>
      </c>
      <c r="O19" s="163">
        <v>4677</v>
      </c>
      <c r="P19" s="163">
        <v>5438</v>
      </c>
      <c r="Q19" s="163">
        <v>4711</v>
      </c>
      <c r="R19" s="163">
        <v>5766</v>
      </c>
      <c r="S19" s="163">
        <v>5340</v>
      </c>
      <c r="T19" s="164">
        <f t="shared" si="2"/>
        <v>-7.3881373569198772E-2</v>
      </c>
      <c r="U19" s="165">
        <f t="shared" si="3"/>
        <v>0.14175753688261716</v>
      </c>
      <c r="V19" s="164">
        <f>S19/S11</f>
        <v>3.9086517347386912E-2</v>
      </c>
    </row>
    <row r="20" spans="1:22" x14ac:dyDescent="0.25">
      <c r="B20" s="162" t="s">
        <v>119</v>
      </c>
      <c r="C20" s="163">
        <v>15482</v>
      </c>
      <c r="D20" s="163">
        <v>3093</v>
      </c>
      <c r="E20" s="163">
        <v>18106</v>
      </c>
      <c r="F20" s="163">
        <v>16505</v>
      </c>
      <c r="G20" s="163">
        <v>17446</v>
      </c>
      <c r="H20" s="163">
        <v>17683</v>
      </c>
      <c r="I20" s="164">
        <f t="shared" si="0"/>
        <v>1.3584775879857958E-2</v>
      </c>
      <c r="J20" s="165">
        <f t="shared" si="1"/>
        <v>0.142165094948973</v>
      </c>
      <c r="K20" s="164">
        <f>H20/H11</f>
        <v>3.4154340612433318E-2</v>
      </c>
      <c r="L20" s="79"/>
      <c r="M20" s="79"/>
      <c r="N20" s="162" t="s">
        <v>119</v>
      </c>
      <c r="O20" s="163">
        <v>5244</v>
      </c>
      <c r="P20" s="163">
        <v>4793</v>
      </c>
      <c r="Q20" s="163">
        <v>5091</v>
      </c>
      <c r="R20" s="163">
        <v>5487</v>
      </c>
      <c r="S20" s="163">
        <v>5338</v>
      </c>
      <c r="T20" s="164">
        <f t="shared" si="2"/>
        <v>-2.7155093858210355E-2</v>
      </c>
      <c r="U20" s="165">
        <f t="shared" si="3"/>
        <v>1.7925247902364605E-2</v>
      </c>
      <c r="V20" s="164">
        <f>S20/S11</f>
        <v>3.9071878202312983E-2</v>
      </c>
    </row>
    <row r="21" spans="1:22" x14ac:dyDescent="0.25">
      <c r="B21" s="162" t="s">
        <v>128</v>
      </c>
      <c r="C21" s="163">
        <v>10370</v>
      </c>
      <c r="D21" s="163">
        <v>125</v>
      </c>
      <c r="E21" s="163">
        <v>8711</v>
      </c>
      <c r="F21" s="163">
        <v>10052</v>
      </c>
      <c r="G21" s="163">
        <v>9909</v>
      </c>
      <c r="H21" s="163">
        <v>9178</v>
      </c>
      <c r="I21" s="164">
        <f t="shared" si="0"/>
        <v>-7.3771319002926661E-2</v>
      </c>
      <c r="J21" s="165">
        <f t="shared" si="1"/>
        <v>-0.11494696239151403</v>
      </c>
      <c r="K21" s="164">
        <f>H21/H11</f>
        <v>1.7727112941294632E-2</v>
      </c>
      <c r="L21" s="79"/>
      <c r="M21" s="79"/>
      <c r="N21" s="162" t="s">
        <v>128</v>
      </c>
      <c r="O21" s="163">
        <v>4142</v>
      </c>
      <c r="P21" s="163">
        <v>3427</v>
      </c>
      <c r="Q21" s="163">
        <v>3447</v>
      </c>
      <c r="R21" s="163">
        <v>3646</v>
      </c>
      <c r="S21" s="163">
        <v>3640</v>
      </c>
      <c r="T21" s="164">
        <f t="shared" si="2"/>
        <v>-1.645639056500281E-3</v>
      </c>
      <c r="U21" s="165">
        <f t="shared" si="3"/>
        <v>-0.12119748913568329</v>
      </c>
      <c r="V21" s="164">
        <f>S21/S11</f>
        <v>2.6643244034548381E-2</v>
      </c>
    </row>
    <row r="22" spans="1:22" x14ac:dyDescent="0.25">
      <c r="A22" s="167"/>
      <c r="B22" s="162" t="s">
        <v>131</v>
      </c>
      <c r="C22" s="163">
        <v>20674</v>
      </c>
      <c r="D22" s="163">
        <v>767</v>
      </c>
      <c r="E22" s="163">
        <v>9345</v>
      </c>
      <c r="F22" s="163">
        <v>13825</v>
      </c>
      <c r="G22" s="163">
        <v>15442</v>
      </c>
      <c r="H22" s="163">
        <v>13034</v>
      </c>
      <c r="I22" s="164">
        <f t="shared" si="0"/>
        <v>-0.15593834995466904</v>
      </c>
      <c r="J22" s="165">
        <f t="shared" si="1"/>
        <v>-0.36954629002611972</v>
      </c>
      <c r="K22" s="164">
        <f>H22/H11</f>
        <v>2.5174895410419944E-2</v>
      </c>
      <c r="L22" s="79"/>
      <c r="M22" s="79"/>
      <c r="N22" s="162" t="s">
        <v>131</v>
      </c>
      <c r="O22" s="163">
        <v>8370</v>
      </c>
      <c r="P22" s="163">
        <v>4433</v>
      </c>
      <c r="Q22" s="163">
        <v>5080</v>
      </c>
      <c r="R22" s="163">
        <v>5831</v>
      </c>
      <c r="S22" s="163">
        <v>4809</v>
      </c>
      <c r="T22" s="164">
        <f t="shared" si="2"/>
        <v>-0.1752701080432173</v>
      </c>
      <c r="U22" s="165">
        <f t="shared" si="3"/>
        <v>-0.42544802867383513</v>
      </c>
      <c r="V22" s="164">
        <f>S22/S11</f>
        <v>3.5199824330259116E-2</v>
      </c>
    </row>
    <row r="23" spans="1:22" x14ac:dyDescent="0.25">
      <c r="B23" s="168" t="s">
        <v>145</v>
      </c>
      <c r="C23" s="169">
        <f t="shared" ref="C23:H23" si="4">C15-SUM(C16:C22)</f>
        <v>108066</v>
      </c>
      <c r="D23" s="169">
        <f t="shared" si="4"/>
        <v>17628</v>
      </c>
      <c r="E23" s="169">
        <f t="shared" si="4"/>
        <v>94102</v>
      </c>
      <c r="F23" s="169">
        <f t="shared" si="4"/>
        <v>119148</v>
      </c>
      <c r="G23" s="169">
        <f t="shared" si="4"/>
        <v>123085</v>
      </c>
      <c r="H23" s="169">
        <f t="shared" si="4"/>
        <v>128268</v>
      </c>
      <c r="I23" s="170">
        <f t="shared" si="0"/>
        <v>4.2109111589551995E-2</v>
      </c>
      <c r="J23" s="171">
        <f t="shared" si="1"/>
        <v>0.18694131364166333</v>
      </c>
      <c r="K23" s="170">
        <f>H23/H11</f>
        <v>0.24774692991435823</v>
      </c>
      <c r="L23" s="125"/>
      <c r="M23" s="125"/>
      <c r="N23" s="168" t="s">
        <v>145</v>
      </c>
      <c r="O23" s="169">
        <f>O15-SUM(O16:O22)</f>
        <v>34423</v>
      </c>
      <c r="P23" s="169">
        <f>P15-SUM(P16:P22)</f>
        <v>30671</v>
      </c>
      <c r="Q23" s="169">
        <f>Q15-SUM(Q16:Q22)</f>
        <v>36635</v>
      </c>
      <c r="R23" s="169">
        <f>R15-SUM(R16:R22)</f>
        <v>37672</v>
      </c>
      <c r="S23" s="169">
        <f>S15-SUM(S16:S22)</f>
        <v>40665</v>
      </c>
      <c r="T23" s="170">
        <f t="shared" si="2"/>
        <v>7.9448927585474616E-2</v>
      </c>
      <c r="U23" s="171">
        <f t="shared" si="3"/>
        <v>0.18133224878714804</v>
      </c>
      <c r="V23" s="170">
        <f>S23/S11</f>
        <v>0.29765041721563462</v>
      </c>
    </row>
    <row r="24" spans="1:22" x14ac:dyDescent="0.25">
      <c r="B24" s="153" t="s">
        <v>44</v>
      </c>
      <c r="C24" s="174"/>
      <c r="D24" s="174"/>
      <c r="E24" s="174"/>
      <c r="F24" s="174"/>
      <c r="G24" s="174"/>
      <c r="H24" s="174"/>
      <c r="I24" s="175"/>
      <c r="J24" s="175"/>
      <c r="K24" s="175"/>
      <c r="L24" s="105"/>
      <c r="M24" s="105"/>
      <c r="N24" s="105"/>
      <c r="O24" s="105"/>
      <c r="P24" s="105"/>
      <c r="Q24" s="105"/>
      <c r="R24" s="105"/>
      <c r="S24" s="105"/>
      <c r="T24" s="105"/>
      <c r="U24" s="105"/>
    </row>
    <row r="25" spans="1:22" x14ac:dyDescent="0.25">
      <c r="B25" s="154" t="s">
        <v>68</v>
      </c>
      <c r="C25" s="176">
        <v>168680</v>
      </c>
      <c r="D25" s="176">
        <v>30931</v>
      </c>
      <c r="E25" s="176">
        <v>138324</v>
      </c>
      <c r="F25" s="176">
        <v>183582</v>
      </c>
      <c r="G25" s="176">
        <v>191226</v>
      </c>
      <c r="H25" s="176">
        <v>188893</v>
      </c>
      <c r="I25" s="177">
        <f t="shared" ref="I25:I37" si="5">IFERROR(H25/G25-1,"-")</f>
        <v>-1.2200223818936706E-2</v>
      </c>
      <c r="J25" s="177">
        <f t="shared" ref="J25:J37" si="6">IFERROR(H25/C25-1,"-")</f>
        <v>0.11983044818591426</v>
      </c>
      <c r="K25" s="177">
        <f>H25/H25</f>
        <v>1</v>
      </c>
    </row>
    <row r="26" spans="1:22" x14ac:dyDescent="0.25">
      <c r="B26" s="157" t="s">
        <v>97</v>
      </c>
      <c r="C26" s="158">
        <v>13494</v>
      </c>
      <c r="D26" s="158">
        <v>6470</v>
      </c>
      <c r="E26" s="158">
        <v>14724</v>
      </c>
      <c r="F26" s="158">
        <v>13898</v>
      </c>
      <c r="G26" s="158">
        <v>12676</v>
      </c>
      <c r="H26" s="158">
        <v>11833</v>
      </c>
      <c r="I26" s="159">
        <f t="shared" si="5"/>
        <v>-6.6503628905017376E-2</v>
      </c>
      <c r="J26" s="160">
        <f t="shared" si="6"/>
        <v>-0.12309174447902771</v>
      </c>
      <c r="K26" s="159">
        <f>H26/H25</f>
        <v>6.2643930690920252E-2</v>
      </c>
    </row>
    <row r="27" spans="1:22" x14ac:dyDescent="0.25">
      <c r="B27" s="162" t="s">
        <v>103</v>
      </c>
      <c r="C27" s="163">
        <v>6129</v>
      </c>
      <c r="D27" s="163">
        <v>3579</v>
      </c>
      <c r="E27" s="163">
        <v>5642</v>
      </c>
      <c r="F27" s="163">
        <v>4802</v>
      </c>
      <c r="G27" s="163">
        <v>4381</v>
      </c>
      <c r="H27" s="163">
        <v>3470</v>
      </c>
      <c r="I27" s="164">
        <f t="shared" si="5"/>
        <v>-0.20794339191965305</v>
      </c>
      <c r="J27" s="165">
        <f t="shared" si="6"/>
        <v>-0.43383912546908143</v>
      </c>
      <c r="K27" s="164">
        <f>H27/H25</f>
        <v>1.8370188413546294E-2</v>
      </c>
    </row>
    <row r="28" spans="1:22" x14ac:dyDescent="0.25">
      <c r="B28" s="162" t="s">
        <v>100</v>
      </c>
      <c r="C28" s="163">
        <v>7365</v>
      </c>
      <c r="D28" s="163">
        <v>2891</v>
      </c>
      <c r="E28" s="163">
        <v>9082</v>
      </c>
      <c r="F28" s="163">
        <v>9096</v>
      </c>
      <c r="G28" s="163">
        <v>8295</v>
      </c>
      <c r="H28" s="163">
        <v>8363</v>
      </c>
      <c r="I28" s="164">
        <f t="shared" si="5"/>
        <v>8.1977094635321546E-3</v>
      </c>
      <c r="J28" s="165">
        <f t="shared" si="6"/>
        <v>0.13550577053632051</v>
      </c>
      <c r="K28" s="164">
        <f>H28/H25</f>
        <v>4.4273742277373962E-2</v>
      </c>
    </row>
    <row r="29" spans="1:22" x14ac:dyDescent="0.25">
      <c r="B29" s="157" t="s">
        <v>107</v>
      </c>
      <c r="C29" s="158">
        <v>155186</v>
      </c>
      <c r="D29" s="158">
        <v>24461</v>
      </c>
      <c r="E29" s="158">
        <v>123600</v>
      </c>
      <c r="F29" s="158">
        <v>169684</v>
      </c>
      <c r="G29" s="158">
        <v>178550</v>
      </c>
      <c r="H29" s="158">
        <v>177060</v>
      </c>
      <c r="I29" s="159">
        <f t="shared" si="5"/>
        <v>-8.3450014001680284E-3</v>
      </c>
      <c r="J29" s="160">
        <f t="shared" si="6"/>
        <v>0.14095343652133563</v>
      </c>
      <c r="K29" s="159">
        <f>H29/H25</f>
        <v>0.93735606930907978</v>
      </c>
    </row>
    <row r="30" spans="1:22" x14ac:dyDescent="0.25">
      <c r="B30" s="162" t="s">
        <v>110</v>
      </c>
      <c r="C30" s="163">
        <v>68914</v>
      </c>
      <c r="D30" s="163">
        <v>10937</v>
      </c>
      <c r="E30" s="163">
        <v>46456</v>
      </c>
      <c r="F30" s="163">
        <v>81345</v>
      </c>
      <c r="G30" s="163">
        <v>84217</v>
      </c>
      <c r="H30" s="163">
        <v>87505</v>
      </c>
      <c r="I30" s="164">
        <f t="shared" si="5"/>
        <v>3.9041998646354159E-2</v>
      </c>
      <c r="J30" s="165">
        <f t="shared" si="6"/>
        <v>0.2697710189511564</v>
      </c>
      <c r="K30" s="164">
        <f>H30/H25</f>
        <v>0.46325168216927043</v>
      </c>
    </row>
    <row r="31" spans="1:22" x14ac:dyDescent="0.25">
      <c r="B31" s="162" t="s">
        <v>113</v>
      </c>
      <c r="C31" s="163">
        <v>19696</v>
      </c>
      <c r="D31" s="163">
        <v>3824</v>
      </c>
      <c r="E31" s="163">
        <v>17963</v>
      </c>
      <c r="F31" s="163">
        <v>19026</v>
      </c>
      <c r="G31" s="163">
        <v>20673</v>
      </c>
      <c r="H31" s="163">
        <v>19549</v>
      </c>
      <c r="I31" s="164">
        <f t="shared" si="5"/>
        <v>-5.4370434866734429E-2</v>
      </c>
      <c r="J31" s="165">
        <f t="shared" si="6"/>
        <v>-7.4634443541835571E-3</v>
      </c>
      <c r="K31" s="164">
        <f>H31/H25</f>
        <v>0.10349245339954366</v>
      </c>
    </row>
    <row r="32" spans="1:22" x14ac:dyDescent="0.25">
      <c r="B32" s="162" t="s">
        <v>116</v>
      </c>
      <c r="C32" s="163">
        <v>4667</v>
      </c>
      <c r="D32" s="163">
        <v>1636</v>
      </c>
      <c r="E32" s="163">
        <v>6058</v>
      </c>
      <c r="F32" s="163">
        <v>6680</v>
      </c>
      <c r="G32" s="163">
        <v>5621</v>
      </c>
      <c r="H32" s="163">
        <v>4990</v>
      </c>
      <c r="I32" s="164">
        <f t="shared" si="5"/>
        <v>-0.11225760540829033</v>
      </c>
      <c r="J32" s="165">
        <f t="shared" si="6"/>
        <v>6.9209342189843648E-2</v>
      </c>
      <c r="K32" s="164">
        <f>H32/H25</f>
        <v>2.6417072099019022E-2</v>
      </c>
    </row>
    <row r="33" spans="2:11" x14ac:dyDescent="0.25">
      <c r="B33" s="162" t="s">
        <v>123</v>
      </c>
      <c r="C33" s="163">
        <v>5693</v>
      </c>
      <c r="D33" s="163">
        <v>507</v>
      </c>
      <c r="E33" s="163">
        <v>6762</v>
      </c>
      <c r="F33" s="163">
        <v>5674</v>
      </c>
      <c r="G33" s="163">
        <v>6281</v>
      </c>
      <c r="H33" s="163">
        <v>6190</v>
      </c>
      <c r="I33" s="164">
        <f t="shared" si="5"/>
        <v>-1.4488138831396324E-2</v>
      </c>
      <c r="J33" s="165">
        <f t="shared" si="6"/>
        <v>8.7300193219743472E-2</v>
      </c>
      <c r="K33" s="164">
        <f>H33/H25</f>
        <v>3.2769875008602754E-2</v>
      </c>
    </row>
    <row r="34" spans="2:11" x14ac:dyDescent="0.25">
      <c r="B34" s="162" t="s">
        <v>119</v>
      </c>
      <c r="C34" s="163">
        <v>7912</v>
      </c>
      <c r="D34" s="163">
        <v>1693</v>
      </c>
      <c r="E34" s="163">
        <v>10255</v>
      </c>
      <c r="F34" s="163">
        <v>8814</v>
      </c>
      <c r="G34" s="163">
        <v>9304</v>
      </c>
      <c r="H34" s="163">
        <v>9184</v>
      </c>
      <c r="I34" s="164">
        <f t="shared" si="5"/>
        <v>-1.2897678417884806E-2</v>
      </c>
      <c r="J34" s="165">
        <f t="shared" si="6"/>
        <v>0.16076845298281084</v>
      </c>
      <c r="K34" s="164">
        <f>H34/H25</f>
        <v>4.8620118268014163E-2</v>
      </c>
    </row>
    <row r="35" spans="2:11" x14ac:dyDescent="0.25">
      <c r="B35" s="162" t="s">
        <v>128</v>
      </c>
      <c r="C35" s="163">
        <v>3841</v>
      </c>
      <c r="D35" s="163">
        <v>27</v>
      </c>
      <c r="E35" s="163">
        <v>2682</v>
      </c>
      <c r="F35" s="163">
        <v>3144</v>
      </c>
      <c r="G35" s="163">
        <v>3168</v>
      </c>
      <c r="H35" s="163">
        <v>2938</v>
      </c>
      <c r="I35" s="164">
        <f t="shared" si="5"/>
        <v>-7.2601010101010055E-2</v>
      </c>
      <c r="J35" s="165">
        <f t="shared" si="6"/>
        <v>-0.23509502733663112</v>
      </c>
      <c r="K35" s="164">
        <f>H35/H25</f>
        <v>1.5553779123630838E-2</v>
      </c>
    </row>
    <row r="36" spans="2:11" x14ac:dyDescent="0.25">
      <c r="B36" s="162" t="s">
        <v>131</v>
      </c>
      <c r="C36" s="163">
        <v>7100</v>
      </c>
      <c r="D36" s="163">
        <v>78</v>
      </c>
      <c r="E36" s="163">
        <v>2364</v>
      </c>
      <c r="F36" s="163">
        <v>4911</v>
      </c>
      <c r="G36" s="163">
        <v>5778</v>
      </c>
      <c r="H36" s="163">
        <v>4099</v>
      </c>
      <c r="I36" s="164">
        <f t="shared" si="5"/>
        <v>-0.29058497750086532</v>
      </c>
      <c r="J36" s="165">
        <f t="shared" si="6"/>
        <v>-0.42267605633802818</v>
      </c>
      <c r="K36" s="164">
        <f>H36/H25</f>
        <v>2.1700115938653099E-2</v>
      </c>
    </row>
    <row r="37" spans="2:11" x14ac:dyDescent="0.25">
      <c r="B37" s="168" t="s">
        <v>145</v>
      </c>
      <c r="C37" s="169">
        <f t="shared" ref="C37:H37" si="7">C29-SUM(C30:C36)</f>
        <v>37363</v>
      </c>
      <c r="D37" s="169">
        <f t="shared" si="7"/>
        <v>5759</v>
      </c>
      <c r="E37" s="169">
        <f t="shared" si="7"/>
        <v>31060</v>
      </c>
      <c r="F37" s="169">
        <f t="shared" si="7"/>
        <v>40090</v>
      </c>
      <c r="G37" s="169">
        <f t="shared" si="7"/>
        <v>43508</v>
      </c>
      <c r="H37" s="169">
        <f t="shared" si="7"/>
        <v>42605</v>
      </c>
      <c r="I37" s="170">
        <f t="shared" si="5"/>
        <v>-2.0754803714259418E-2</v>
      </c>
      <c r="J37" s="171">
        <f t="shared" si="6"/>
        <v>0.14029922650750737</v>
      </c>
      <c r="K37" s="170">
        <f>H37/H25</f>
        <v>0.22555097330234578</v>
      </c>
    </row>
    <row r="38" spans="2:11" x14ac:dyDescent="0.25">
      <c r="B38" s="153" t="s">
        <v>45</v>
      </c>
      <c r="C38" s="174"/>
      <c r="D38" s="174"/>
      <c r="E38" s="174"/>
      <c r="F38" s="174"/>
      <c r="G38" s="174"/>
      <c r="H38" s="174"/>
      <c r="I38" s="175"/>
      <c r="J38" s="175"/>
      <c r="K38" s="175"/>
    </row>
    <row r="39" spans="2:11" x14ac:dyDescent="0.25">
      <c r="B39" s="154" t="s">
        <v>68</v>
      </c>
      <c r="C39" s="176">
        <v>130095</v>
      </c>
      <c r="D39" s="176">
        <v>19121</v>
      </c>
      <c r="E39" s="176">
        <v>95019</v>
      </c>
      <c r="F39" s="176">
        <v>129320</v>
      </c>
      <c r="G39" s="176">
        <v>133580</v>
      </c>
      <c r="H39" s="176">
        <v>136620</v>
      </c>
      <c r="I39" s="177">
        <f t="shared" ref="I39:I51" si="8">IFERROR(H39/G39-1,"-")</f>
        <v>2.2757897888905587E-2</v>
      </c>
      <c r="J39" s="177">
        <f t="shared" ref="J39:J51" si="9">IFERROR(H39/C39-1,"-")</f>
        <v>5.015565548253198E-2</v>
      </c>
      <c r="K39" s="177">
        <f>H39/H39</f>
        <v>1</v>
      </c>
    </row>
    <row r="40" spans="2:11" x14ac:dyDescent="0.25">
      <c r="B40" s="157" t="s">
        <v>97</v>
      </c>
      <c r="C40" s="158">
        <v>9228</v>
      </c>
      <c r="D40" s="158">
        <v>2476</v>
      </c>
      <c r="E40" s="158">
        <v>8040</v>
      </c>
      <c r="F40" s="158">
        <v>8569</v>
      </c>
      <c r="G40" s="158">
        <v>8464</v>
      </c>
      <c r="H40" s="158">
        <v>8382</v>
      </c>
      <c r="I40" s="159">
        <f t="shared" si="8"/>
        <v>-9.6880907372400848E-3</v>
      </c>
      <c r="J40" s="160">
        <f t="shared" si="9"/>
        <v>-9.1677503250975345E-2</v>
      </c>
      <c r="K40" s="159">
        <f>H40/H39</f>
        <v>6.1352657004830918E-2</v>
      </c>
    </row>
    <row r="41" spans="2:11" x14ac:dyDescent="0.25">
      <c r="B41" s="162" t="s">
        <v>103</v>
      </c>
      <c r="C41" s="163">
        <v>3242</v>
      </c>
      <c r="D41" s="163">
        <v>1357</v>
      </c>
      <c r="E41" s="163">
        <v>2767</v>
      </c>
      <c r="F41" s="163">
        <v>2051</v>
      </c>
      <c r="G41" s="163">
        <v>3093</v>
      </c>
      <c r="H41" s="163">
        <v>3103</v>
      </c>
      <c r="I41" s="164">
        <f t="shared" si="8"/>
        <v>3.2331070158422293E-3</v>
      </c>
      <c r="J41" s="165">
        <f t="shared" si="9"/>
        <v>-4.2874768661320117E-2</v>
      </c>
      <c r="K41" s="164">
        <f>H41/H39</f>
        <v>2.2712633582198799E-2</v>
      </c>
    </row>
    <row r="42" spans="2:11" x14ac:dyDescent="0.25">
      <c r="B42" s="162" t="s">
        <v>100</v>
      </c>
      <c r="C42" s="163">
        <v>5986</v>
      </c>
      <c r="D42" s="163">
        <v>1119</v>
      </c>
      <c r="E42" s="163">
        <v>5273</v>
      </c>
      <c r="F42" s="163">
        <v>6518</v>
      </c>
      <c r="G42" s="163">
        <v>5371</v>
      </c>
      <c r="H42" s="163">
        <v>5279</v>
      </c>
      <c r="I42" s="164">
        <f t="shared" si="8"/>
        <v>-1.7129026252094559E-2</v>
      </c>
      <c r="J42" s="165">
        <f t="shared" si="9"/>
        <v>-0.1181089208152355</v>
      </c>
      <c r="K42" s="164">
        <f>H42/H39</f>
        <v>3.8640023422632119E-2</v>
      </c>
    </row>
    <row r="43" spans="2:11" x14ac:dyDescent="0.25">
      <c r="B43" s="157" t="s">
        <v>107</v>
      </c>
      <c r="C43" s="158">
        <v>120867</v>
      </c>
      <c r="D43" s="158">
        <v>16645</v>
      </c>
      <c r="E43" s="158">
        <v>86979</v>
      </c>
      <c r="F43" s="158">
        <v>120751</v>
      </c>
      <c r="G43" s="158">
        <v>125116</v>
      </c>
      <c r="H43" s="158">
        <v>128238</v>
      </c>
      <c r="I43" s="159">
        <f t="shared" si="8"/>
        <v>2.4952843760989829E-2</v>
      </c>
      <c r="J43" s="160">
        <f t="shared" si="9"/>
        <v>6.0984387798158401E-2</v>
      </c>
      <c r="K43" s="159">
        <f>H43/H39</f>
        <v>0.93864734299516905</v>
      </c>
    </row>
    <row r="44" spans="2:11" x14ac:dyDescent="0.25">
      <c r="B44" s="162" t="s">
        <v>110</v>
      </c>
      <c r="C44" s="163">
        <v>56612</v>
      </c>
      <c r="D44" s="163">
        <v>8612</v>
      </c>
      <c r="E44" s="163">
        <v>30640</v>
      </c>
      <c r="F44" s="163">
        <v>56865</v>
      </c>
      <c r="G44" s="163">
        <v>58084</v>
      </c>
      <c r="H44" s="163">
        <v>59353</v>
      </c>
      <c r="I44" s="164">
        <f t="shared" si="8"/>
        <v>2.1847668893326899E-2</v>
      </c>
      <c r="J44" s="165">
        <f t="shared" si="9"/>
        <v>4.8417296686214861E-2</v>
      </c>
      <c r="K44" s="164">
        <f>H44/H39</f>
        <v>0.43443858878641489</v>
      </c>
    </row>
    <row r="45" spans="2:11" x14ac:dyDescent="0.25">
      <c r="B45" s="162" t="s">
        <v>113</v>
      </c>
      <c r="C45" s="163">
        <v>5327</v>
      </c>
      <c r="D45" s="163">
        <v>1008</v>
      </c>
      <c r="E45" s="163">
        <v>4886</v>
      </c>
      <c r="F45" s="163">
        <v>5775</v>
      </c>
      <c r="G45" s="163">
        <v>6051</v>
      </c>
      <c r="H45" s="163">
        <v>6345</v>
      </c>
      <c r="I45" s="164">
        <f t="shared" si="8"/>
        <v>4.8587010411502263E-2</v>
      </c>
      <c r="J45" s="165">
        <f t="shared" si="9"/>
        <v>0.19110193354608596</v>
      </c>
      <c r="K45" s="164">
        <f>H45/H39</f>
        <v>4.6442687747035576E-2</v>
      </c>
    </row>
    <row r="46" spans="2:11" x14ac:dyDescent="0.25">
      <c r="B46" s="162" t="s">
        <v>116</v>
      </c>
      <c r="C46" s="163">
        <v>2072</v>
      </c>
      <c r="D46" s="163">
        <v>755</v>
      </c>
      <c r="E46" s="163">
        <v>2691</v>
      </c>
      <c r="F46" s="163">
        <v>3147</v>
      </c>
      <c r="G46" s="163">
        <v>2579</v>
      </c>
      <c r="H46" s="163">
        <v>2748</v>
      </c>
      <c r="I46" s="164">
        <f t="shared" si="8"/>
        <v>6.5529274912756952E-2</v>
      </c>
      <c r="J46" s="165">
        <f t="shared" si="9"/>
        <v>0.32625482625482616</v>
      </c>
      <c r="K46" s="164">
        <f>H46/H39</f>
        <v>2.0114185331576637E-2</v>
      </c>
    </row>
    <row r="47" spans="2:11" x14ac:dyDescent="0.25">
      <c r="B47" s="162" t="s">
        <v>123</v>
      </c>
      <c r="C47" s="163">
        <v>4677</v>
      </c>
      <c r="D47" s="163">
        <v>691</v>
      </c>
      <c r="E47" s="163">
        <v>5438</v>
      </c>
      <c r="F47" s="163">
        <v>4711</v>
      </c>
      <c r="G47" s="163">
        <v>5766</v>
      </c>
      <c r="H47" s="163">
        <v>5340</v>
      </c>
      <c r="I47" s="164">
        <f t="shared" si="8"/>
        <v>-7.3881373569198772E-2</v>
      </c>
      <c r="J47" s="165">
        <f t="shared" si="9"/>
        <v>0.14175753688261716</v>
      </c>
      <c r="K47" s="164">
        <f>H47/H39</f>
        <v>3.9086517347386912E-2</v>
      </c>
    </row>
    <row r="48" spans="2:11" x14ac:dyDescent="0.25">
      <c r="B48" s="162" t="s">
        <v>119</v>
      </c>
      <c r="C48" s="163">
        <v>5244</v>
      </c>
      <c r="D48" s="163">
        <v>636</v>
      </c>
      <c r="E48" s="163">
        <v>4793</v>
      </c>
      <c r="F48" s="163">
        <v>5091</v>
      </c>
      <c r="G48" s="163">
        <v>5487</v>
      </c>
      <c r="H48" s="163">
        <v>5338</v>
      </c>
      <c r="I48" s="164">
        <f t="shared" si="8"/>
        <v>-2.7155093858210355E-2</v>
      </c>
      <c r="J48" s="165">
        <f t="shared" si="9"/>
        <v>1.7925247902364605E-2</v>
      </c>
      <c r="K48" s="164">
        <f>H48/H39</f>
        <v>3.9071878202312983E-2</v>
      </c>
    </row>
    <row r="49" spans="2:11" x14ac:dyDescent="0.25">
      <c r="B49" s="162" t="s">
        <v>128</v>
      </c>
      <c r="C49" s="163">
        <v>4142</v>
      </c>
      <c r="D49" s="163">
        <v>47</v>
      </c>
      <c r="E49" s="163">
        <v>3427</v>
      </c>
      <c r="F49" s="163">
        <v>3447</v>
      </c>
      <c r="G49" s="163">
        <v>3646</v>
      </c>
      <c r="H49" s="163">
        <v>3640</v>
      </c>
      <c r="I49" s="164">
        <f t="shared" si="8"/>
        <v>-1.645639056500281E-3</v>
      </c>
      <c r="J49" s="165">
        <f t="shared" si="9"/>
        <v>-0.12119748913568329</v>
      </c>
      <c r="K49" s="164">
        <f>H49/H39</f>
        <v>2.6643244034548381E-2</v>
      </c>
    </row>
    <row r="50" spans="2:11" x14ac:dyDescent="0.25">
      <c r="B50" s="162" t="s">
        <v>131</v>
      </c>
      <c r="C50" s="163">
        <v>8370</v>
      </c>
      <c r="D50" s="163">
        <v>542</v>
      </c>
      <c r="E50" s="163">
        <v>4433</v>
      </c>
      <c r="F50" s="163">
        <v>5080</v>
      </c>
      <c r="G50" s="163">
        <v>5831</v>
      </c>
      <c r="H50" s="163">
        <v>4809</v>
      </c>
      <c r="I50" s="164">
        <f t="shared" si="8"/>
        <v>-0.1752701080432173</v>
      </c>
      <c r="J50" s="165">
        <f t="shared" si="9"/>
        <v>-0.42544802867383513</v>
      </c>
      <c r="K50" s="164">
        <f>H50/H39</f>
        <v>3.5199824330259116E-2</v>
      </c>
    </row>
    <row r="51" spans="2:11" x14ac:dyDescent="0.25">
      <c r="B51" s="168" t="s">
        <v>145</v>
      </c>
      <c r="C51" s="169">
        <f t="shared" ref="C51:H51" si="10">C43-SUM(C44:C50)</f>
        <v>34423</v>
      </c>
      <c r="D51" s="169">
        <f t="shared" si="10"/>
        <v>4354</v>
      </c>
      <c r="E51" s="169">
        <f t="shared" si="10"/>
        <v>30671</v>
      </c>
      <c r="F51" s="169">
        <f t="shared" si="10"/>
        <v>36635</v>
      </c>
      <c r="G51" s="169">
        <f t="shared" si="10"/>
        <v>37672</v>
      </c>
      <c r="H51" s="169">
        <f t="shared" si="10"/>
        <v>40665</v>
      </c>
      <c r="I51" s="170">
        <f t="shared" si="8"/>
        <v>7.9448927585474616E-2</v>
      </c>
      <c r="J51" s="171">
        <f t="shared" si="9"/>
        <v>0.18133224878714804</v>
      </c>
      <c r="K51" s="170">
        <f>H51/H39</f>
        <v>0.29765041721563462</v>
      </c>
    </row>
    <row r="52" spans="2:11" x14ac:dyDescent="0.25">
      <c r="B52" s="153" t="s">
        <v>46</v>
      </c>
      <c r="C52" s="174"/>
      <c r="D52" s="174"/>
      <c r="E52" s="174"/>
      <c r="F52" s="174"/>
      <c r="G52" s="174"/>
      <c r="H52" s="174"/>
      <c r="I52" s="175"/>
      <c r="J52" s="175"/>
      <c r="K52" s="175"/>
    </row>
    <row r="53" spans="2:11" x14ac:dyDescent="0.25">
      <c r="B53" s="154" t="s">
        <v>68</v>
      </c>
      <c r="C53" s="176">
        <v>4174</v>
      </c>
      <c r="D53" s="176">
        <v>563</v>
      </c>
      <c r="E53" s="176">
        <v>2907</v>
      </c>
      <c r="F53" s="176">
        <v>5119</v>
      </c>
      <c r="G53" s="176">
        <v>5933</v>
      </c>
      <c r="H53" s="176">
        <v>4890</v>
      </c>
      <c r="I53" s="177">
        <f t="shared" ref="I53:I65" si="11">IFERROR(H53/G53-1,"-")</f>
        <v>-0.17579639305578965</v>
      </c>
      <c r="J53" s="177">
        <f t="shared" ref="J53:J65" si="12">IFERROR(H53/C53-1,"-")</f>
        <v>0.17153809295639677</v>
      </c>
      <c r="K53" s="177">
        <f>H53/H53</f>
        <v>1</v>
      </c>
    </row>
    <row r="54" spans="2:11" x14ac:dyDescent="0.25">
      <c r="B54" s="157" t="s">
        <v>97</v>
      </c>
      <c r="C54" s="158">
        <v>512</v>
      </c>
      <c r="D54" s="158">
        <v>3</v>
      </c>
      <c r="E54" s="158">
        <v>224</v>
      </c>
      <c r="F54" s="158">
        <v>1277</v>
      </c>
      <c r="G54" s="158">
        <v>2069</v>
      </c>
      <c r="H54" s="158">
        <v>1022</v>
      </c>
      <c r="I54" s="159">
        <f t="shared" si="11"/>
        <v>-0.50604156597390038</v>
      </c>
      <c r="J54" s="160">
        <f t="shared" si="12"/>
        <v>0.99609375</v>
      </c>
      <c r="K54" s="159">
        <f>H54/H53</f>
        <v>0.20899795501022495</v>
      </c>
    </row>
    <row r="55" spans="2:11" x14ac:dyDescent="0.25">
      <c r="B55" s="162" t="s">
        <v>103</v>
      </c>
      <c r="C55" s="163">
        <v>298</v>
      </c>
      <c r="D55" s="163">
        <v>0</v>
      </c>
      <c r="E55" s="163">
        <v>67</v>
      </c>
      <c r="F55" s="163">
        <v>779</v>
      </c>
      <c r="G55" s="163">
        <v>1543</v>
      </c>
      <c r="H55" s="163">
        <v>559</v>
      </c>
      <c r="I55" s="164">
        <f t="shared" si="11"/>
        <v>-0.63771872974724564</v>
      </c>
      <c r="J55" s="165">
        <f t="shared" si="12"/>
        <v>0.87583892617449655</v>
      </c>
      <c r="K55" s="164">
        <f>H55/H53</f>
        <v>0.11431492842535787</v>
      </c>
    </row>
    <row r="56" spans="2:11" x14ac:dyDescent="0.25">
      <c r="B56" s="162" t="s">
        <v>100</v>
      </c>
      <c r="C56" s="163">
        <v>214</v>
      </c>
      <c r="D56" s="163">
        <v>3</v>
      </c>
      <c r="E56" s="163">
        <v>157</v>
      </c>
      <c r="F56" s="163">
        <v>498</v>
      </c>
      <c r="G56" s="163">
        <v>526</v>
      </c>
      <c r="H56" s="163">
        <v>463</v>
      </c>
      <c r="I56" s="164">
        <f t="shared" si="11"/>
        <v>-0.11977186311787069</v>
      </c>
      <c r="J56" s="165">
        <f t="shared" si="12"/>
        <v>1.1635514018691588</v>
      </c>
      <c r="K56" s="164">
        <f>H56/H53</f>
        <v>9.4683026584867075E-2</v>
      </c>
    </row>
    <row r="57" spans="2:11" x14ac:dyDescent="0.25">
      <c r="B57" s="157" t="s">
        <v>107</v>
      </c>
      <c r="C57" s="158">
        <v>3662</v>
      </c>
      <c r="D57" s="158">
        <v>560</v>
      </c>
      <c r="E57" s="158">
        <v>2683</v>
      </c>
      <c r="F57" s="158">
        <v>3842</v>
      </c>
      <c r="G57" s="158">
        <v>3864</v>
      </c>
      <c r="H57" s="158">
        <v>3868</v>
      </c>
      <c r="I57" s="159">
        <f t="shared" si="11"/>
        <v>1.0351966873705098E-3</v>
      </c>
      <c r="J57" s="160">
        <f t="shared" si="12"/>
        <v>5.625341343528123E-2</v>
      </c>
      <c r="K57" s="159">
        <f>H57/H53</f>
        <v>0.791002044989775</v>
      </c>
    </row>
    <row r="58" spans="2:11" x14ac:dyDescent="0.25">
      <c r="B58" s="162" t="s">
        <v>110</v>
      </c>
      <c r="C58" s="163">
        <v>927</v>
      </c>
      <c r="D58" s="163">
        <v>58</v>
      </c>
      <c r="E58" s="163">
        <v>607</v>
      </c>
      <c r="F58" s="163">
        <v>1055</v>
      </c>
      <c r="G58" s="163">
        <v>993</v>
      </c>
      <c r="H58" s="163">
        <v>1063</v>
      </c>
      <c r="I58" s="164">
        <f t="shared" si="11"/>
        <v>7.0493454179254789E-2</v>
      </c>
      <c r="J58" s="165">
        <f t="shared" si="12"/>
        <v>0.14670981661272919</v>
      </c>
      <c r="K58" s="164">
        <f>H58/H53</f>
        <v>0.21738241308793457</v>
      </c>
    </row>
    <row r="59" spans="2:11" x14ac:dyDescent="0.25">
      <c r="B59" s="162" t="s">
        <v>113</v>
      </c>
      <c r="C59" s="163">
        <v>1370</v>
      </c>
      <c r="D59" s="163">
        <v>330</v>
      </c>
      <c r="E59" s="163">
        <v>1096</v>
      </c>
      <c r="F59" s="163">
        <v>910</v>
      </c>
      <c r="G59" s="163">
        <v>1013</v>
      </c>
      <c r="H59" s="163">
        <v>884</v>
      </c>
      <c r="I59" s="164">
        <f t="shared" si="11"/>
        <v>-0.1273445212240869</v>
      </c>
      <c r="J59" s="165">
        <f t="shared" si="12"/>
        <v>-0.35474452554744529</v>
      </c>
      <c r="K59" s="164">
        <f>H59/H53</f>
        <v>0.18077709611451942</v>
      </c>
    </row>
    <row r="60" spans="2:11" x14ac:dyDescent="0.25">
      <c r="B60" s="162" t="s">
        <v>116</v>
      </c>
      <c r="C60" s="163">
        <v>141</v>
      </c>
      <c r="D60" s="163">
        <v>13</v>
      </c>
      <c r="E60" s="163">
        <v>110</v>
      </c>
      <c r="F60" s="163">
        <v>374</v>
      </c>
      <c r="G60" s="163">
        <v>313</v>
      </c>
      <c r="H60" s="163">
        <v>170</v>
      </c>
      <c r="I60" s="164">
        <f t="shared" si="11"/>
        <v>-0.45686900958466459</v>
      </c>
      <c r="J60" s="165">
        <f t="shared" si="12"/>
        <v>0.20567375886524819</v>
      </c>
      <c r="K60" s="164">
        <f>H60/H53</f>
        <v>3.4764826175869123E-2</v>
      </c>
    </row>
    <row r="61" spans="2:11" x14ac:dyDescent="0.25">
      <c r="B61" s="162" t="s">
        <v>123</v>
      </c>
      <c r="C61" s="163">
        <v>51</v>
      </c>
      <c r="D61" s="163">
        <v>23</v>
      </c>
      <c r="E61" s="163">
        <v>73</v>
      </c>
      <c r="F61" s="163">
        <v>69</v>
      </c>
      <c r="G61" s="163">
        <v>95</v>
      </c>
      <c r="H61" s="163">
        <v>123</v>
      </c>
      <c r="I61" s="164">
        <f t="shared" si="11"/>
        <v>0.29473684210526319</v>
      </c>
      <c r="J61" s="165">
        <f t="shared" si="12"/>
        <v>1.4117647058823528</v>
      </c>
      <c r="K61" s="164">
        <f>H61/H53</f>
        <v>2.5153374233128835E-2</v>
      </c>
    </row>
    <row r="62" spans="2:11" x14ac:dyDescent="0.25">
      <c r="B62" s="162" t="s">
        <v>119</v>
      </c>
      <c r="C62" s="163">
        <v>35</v>
      </c>
      <c r="D62" s="163">
        <v>13</v>
      </c>
      <c r="E62" s="163">
        <v>62</v>
      </c>
      <c r="F62" s="163">
        <v>75</v>
      </c>
      <c r="G62" s="163">
        <v>92</v>
      </c>
      <c r="H62" s="163">
        <v>127</v>
      </c>
      <c r="I62" s="164">
        <f t="shared" si="11"/>
        <v>0.38043478260869557</v>
      </c>
      <c r="J62" s="165">
        <f t="shared" si="12"/>
        <v>2.6285714285714286</v>
      </c>
      <c r="K62" s="164">
        <f>H62/H53</f>
        <v>2.5971370143149285E-2</v>
      </c>
    </row>
    <row r="63" spans="2:11" x14ac:dyDescent="0.25">
      <c r="B63" s="162" t="s">
        <v>128</v>
      </c>
      <c r="C63" s="163">
        <v>43</v>
      </c>
      <c r="D63" s="163">
        <v>0</v>
      </c>
      <c r="E63" s="163">
        <v>23</v>
      </c>
      <c r="F63" s="163">
        <v>47</v>
      </c>
      <c r="G63" s="163">
        <v>46</v>
      </c>
      <c r="H63" s="163">
        <v>36</v>
      </c>
      <c r="I63" s="164">
        <f t="shared" si="11"/>
        <v>-0.21739130434782605</v>
      </c>
      <c r="J63" s="165">
        <f t="shared" si="12"/>
        <v>-0.16279069767441856</v>
      </c>
      <c r="K63" s="164">
        <f>H63/H53</f>
        <v>7.3619631901840491E-3</v>
      </c>
    </row>
    <row r="64" spans="2:11" x14ac:dyDescent="0.25">
      <c r="B64" s="162" t="s">
        <v>131</v>
      </c>
      <c r="C64" s="163">
        <v>179</v>
      </c>
      <c r="D64" s="163">
        <v>6</v>
      </c>
      <c r="E64" s="163">
        <v>28</v>
      </c>
      <c r="F64" s="163">
        <v>43</v>
      </c>
      <c r="G64" s="163">
        <v>28</v>
      </c>
      <c r="H64" s="163">
        <v>45</v>
      </c>
      <c r="I64" s="164">
        <f t="shared" si="11"/>
        <v>0.60714285714285721</v>
      </c>
      <c r="J64" s="165">
        <f t="shared" si="12"/>
        <v>-0.74860335195530725</v>
      </c>
      <c r="K64" s="164">
        <f>H64/H53</f>
        <v>9.202453987730062E-3</v>
      </c>
    </row>
    <row r="65" spans="2:11" x14ac:dyDescent="0.25">
      <c r="B65" s="168" t="s">
        <v>145</v>
      </c>
      <c r="C65" s="169">
        <f t="shared" ref="C65:H65" si="13">C57-SUM(C58:C64)</f>
        <v>916</v>
      </c>
      <c r="D65" s="169">
        <f t="shared" si="13"/>
        <v>117</v>
      </c>
      <c r="E65" s="169">
        <f t="shared" si="13"/>
        <v>684</v>
      </c>
      <c r="F65" s="169">
        <f t="shared" si="13"/>
        <v>1269</v>
      </c>
      <c r="G65" s="169">
        <f t="shared" si="13"/>
        <v>1284</v>
      </c>
      <c r="H65" s="169">
        <f t="shared" si="13"/>
        <v>1420</v>
      </c>
      <c r="I65" s="170">
        <f t="shared" si="11"/>
        <v>0.10591900311526481</v>
      </c>
      <c r="J65" s="171">
        <f t="shared" si="12"/>
        <v>0.55021834061135366</v>
      </c>
      <c r="K65" s="170">
        <f>H65/H53</f>
        <v>0.29038854805725972</v>
      </c>
    </row>
    <row r="66" spans="2:11" x14ac:dyDescent="0.25">
      <c r="B66" s="153" t="s">
        <v>47</v>
      </c>
      <c r="C66" s="174"/>
      <c r="D66" s="174"/>
      <c r="E66" s="174"/>
      <c r="F66" s="174"/>
      <c r="G66" s="174"/>
      <c r="H66" s="174"/>
      <c r="I66" s="175"/>
      <c r="J66" s="175"/>
      <c r="K66" s="175"/>
    </row>
    <row r="67" spans="2:11" x14ac:dyDescent="0.25">
      <c r="B67" s="154" t="s">
        <v>68</v>
      </c>
      <c r="C67" s="176">
        <v>12078</v>
      </c>
      <c r="D67" s="176">
        <v>8876</v>
      </c>
      <c r="E67" s="176">
        <v>10801</v>
      </c>
      <c r="F67" s="176">
        <v>15987</v>
      </c>
      <c r="G67" s="176">
        <v>14525</v>
      </c>
      <c r="H67" s="176">
        <v>17482</v>
      </c>
      <c r="I67" s="177">
        <f t="shared" ref="I67:I79" si="14">IFERROR(H67/G67-1,"-")</f>
        <v>0.203580034423408</v>
      </c>
      <c r="J67" s="177">
        <f t="shared" ref="J67:J79" si="15">IFERROR(H67/C67-1,"-")</f>
        <v>0.44742507037588997</v>
      </c>
      <c r="K67" s="177">
        <f>H67/H67</f>
        <v>1</v>
      </c>
    </row>
    <row r="68" spans="2:11" x14ac:dyDescent="0.25">
      <c r="B68" s="157" t="s">
        <v>97</v>
      </c>
      <c r="C68" s="158">
        <v>2542</v>
      </c>
      <c r="D68" s="158">
        <v>889</v>
      </c>
      <c r="E68" s="158">
        <v>901</v>
      </c>
      <c r="F68" s="158">
        <v>913</v>
      </c>
      <c r="G68" s="158">
        <v>3913</v>
      </c>
      <c r="H68" s="158">
        <v>4285</v>
      </c>
      <c r="I68" s="159">
        <f t="shared" si="14"/>
        <v>9.5067722974699675E-2</v>
      </c>
      <c r="J68" s="160">
        <f t="shared" si="15"/>
        <v>0.68568056648308429</v>
      </c>
      <c r="K68" s="159">
        <f>H68/H67</f>
        <v>0.24510925523395494</v>
      </c>
    </row>
    <row r="69" spans="2:11" x14ac:dyDescent="0.25">
      <c r="B69" s="162" t="s">
        <v>103</v>
      </c>
      <c r="C69" s="163">
        <v>941</v>
      </c>
      <c r="D69" s="163">
        <v>349</v>
      </c>
      <c r="E69" s="163">
        <v>186</v>
      </c>
      <c r="F69" s="163">
        <v>154</v>
      </c>
      <c r="G69" s="163">
        <v>1878</v>
      </c>
      <c r="H69" s="163">
        <v>1587</v>
      </c>
      <c r="I69" s="164">
        <f t="shared" si="14"/>
        <v>-0.15495207667731625</v>
      </c>
      <c r="J69" s="165">
        <f t="shared" si="15"/>
        <v>0.68650371944739641</v>
      </c>
      <c r="K69" s="164">
        <f>H69/H67</f>
        <v>9.077908706097701E-2</v>
      </c>
    </row>
    <row r="70" spans="2:11" x14ac:dyDescent="0.25">
      <c r="B70" s="162" t="s">
        <v>100</v>
      </c>
      <c r="C70" s="163">
        <v>1601</v>
      </c>
      <c r="D70" s="163">
        <v>540</v>
      </c>
      <c r="E70" s="163">
        <v>715</v>
      </c>
      <c r="F70" s="163">
        <v>759</v>
      </c>
      <c r="G70" s="163">
        <v>2035</v>
      </c>
      <c r="H70" s="163">
        <v>2698</v>
      </c>
      <c r="I70" s="164">
        <f t="shared" si="14"/>
        <v>0.32579852579852586</v>
      </c>
      <c r="J70" s="165">
        <f t="shared" si="15"/>
        <v>0.68519675202998132</v>
      </c>
      <c r="K70" s="164">
        <f>H70/H67</f>
        <v>0.15433016817297793</v>
      </c>
    </row>
    <row r="71" spans="2:11" x14ac:dyDescent="0.25">
      <c r="B71" s="157" t="s">
        <v>107</v>
      </c>
      <c r="C71" s="158">
        <v>9536</v>
      </c>
      <c r="D71" s="158">
        <v>7987</v>
      </c>
      <c r="E71" s="158">
        <v>9900</v>
      </c>
      <c r="F71" s="158">
        <v>15074</v>
      </c>
      <c r="G71" s="158">
        <v>10612</v>
      </c>
      <c r="H71" s="158">
        <v>13197</v>
      </c>
      <c r="I71" s="159">
        <f t="shared" si="14"/>
        <v>0.24359215981907267</v>
      </c>
      <c r="J71" s="160">
        <f t="shared" si="15"/>
        <v>0.38391359060402674</v>
      </c>
      <c r="K71" s="159">
        <f>H71/H67</f>
        <v>0.75489074476604512</v>
      </c>
    </row>
    <row r="72" spans="2:11" x14ac:dyDescent="0.25">
      <c r="B72" s="162" t="s">
        <v>110</v>
      </c>
      <c r="C72" s="163">
        <v>4228</v>
      </c>
      <c r="D72" s="163">
        <v>5090</v>
      </c>
      <c r="E72" s="163">
        <v>2011</v>
      </c>
      <c r="F72" s="163">
        <v>5041</v>
      </c>
      <c r="G72" s="163">
        <v>4805</v>
      </c>
      <c r="H72" s="163">
        <v>5370</v>
      </c>
      <c r="I72" s="164">
        <f t="shared" si="14"/>
        <v>0.11758584807492189</v>
      </c>
      <c r="J72" s="165">
        <f t="shared" si="15"/>
        <v>0.27010406811731325</v>
      </c>
      <c r="K72" s="164">
        <f>H72/H67</f>
        <v>0.30717309232353279</v>
      </c>
    </row>
    <row r="73" spans="2:11" x14ac:dyDescent="0.25">
      <c r="B73" s="162" t="s">
        <v>113</v>
      </c>
      <c r="C73" s="163">
        <v>1006</v>
      </c>
      <c r="D73" s="163">
        <v>454</v>
      </c>
      <c r="E73" s="163">
        <v>466</v>
      </c>
      <c r="F73" s="163">
        <v>667</v>
      </c>
      <c r="G73" s="163">
        <v>1561</v>
      </c>
      <c r="H73" s="163">
        <v>1331</v>
      </c>
      <c r="I73" s="164">
        <f t="shared" si="14"/>
        <v>-0.14734144778987823</v>
      </c>
      <c r="J73" s="165">
        <f t="shared" si="15"/>
        <v>0.32306163021868795</v>
      </c>
      <c r="K73" s="164">
        <f>H73/H67</f>
        <v>7.6135453609426834E-2</v>
      </c>
    </row>
    <row r="74" spans="2:11" x14ac:dyDescent="0.25">
      <c r="B74" s="162" t="s">
        <v>116</v>
      </c>
      <c r="C74" s="163">
        <v>857</v>
      </c>
      <c r="D74" s="163">
        <v>546</v>
      </c>
      <c r="E74" s="163">
        <v>1207</v>
      </c>
      <c r="F74" s="163">
        <v>2185</v>
      </c>
      <c r="G74" s="163">
        <v>582</v>
      </c>
      <c r="H74" s="163">
        <v>764</v>
      </c>
      <c r="I74" s="164">
        <f t="shared" si="14"/>
        <v>0.3127147766323024</v>
      </c>
      <c r="J74" s="165">
        <f t="shared" si="15"/>
        <v>-0.10851808634772464</v>
      </c>
      <c r="K74" s="164">
        <f>H74/H67</f>
        <v>4.3702093581970025E-2</v>
      </c>
    </row>
    <row r="75" spans="2:11" x14ac:dyDescent="0.25">
      <c r="B75" s="162" t="s">
        <v>123</v>
      </c>
      <c r="C75" s="163">
        <v>212</v>
      </c>
      <c r="D75" s="163">
        <v>299</v>
      </c>
      <c r="E75" s="163">
        <v>1120</v>
      </c>
      <c r="F75" s="163">
        <v>379</v>
      </c>
      <c r="G75" s="163">
        <v>391</v>
      </c>
      <c r="H75" s="163">
        <v>532</v>
      </c>
      <c r="I75" s="164">
        <f t="shared" si="14"/>
        <v>0.36061381074168808</v>
      </c>
      <c r="J75" s="165">
        <f t="shared" si="15"/>
        <v>1.5094339622641511</v>
      </c>
      <c r="K75" s="164">
        <f>H75/H67</f>
        <v>3.0431300766502689E-2</v>
      </c>
    </row>
    <row r="76" spans="2:11" x14ac:dyDescent="0.25">
      <c r="B76" s="162" t="s">
        <v>119</v>
      </c>
      <c r="C76" s="163">
        <v>400</v>
      </c>
      <c r="D76" s="163">
        <v>291</v>
      </c>
      <c r="E76" s="163">
        <v>350</v>
      </c>
      <c r="F76" s="163">
        <v>267</v>
      </c>
      <c r="G76" s="163">
        <v>122</v>
      </c>
      <c r="H76" s="163">
        <v>318</v>
      </c>
      <c r="I76" s="164">
        <f t="shared" si="14"/>
        <v>1.6065573770491803</v>
      </c>
      <c r="J76" s="165">
        <f t="shared" si="15"/>
        <v>-0.20499999999999996</v>
      </c>
      <c r="K76" s="164">
        <f>H76/H67</f>
        <v>1.8190138428097472E-2</v>
      </c>
    </row>
    <row r="77" spans="2:11" x14ac:dyDescent="0.25">
      <c r="B77" s="162" t="s">
        <v>128</v>
      </c>
      <c r="C77" s="163">
        <v>350</v>
      </c>
      <c r="D77" s="163">
        <v>14</v>
      </c>
      <c r="E77" s="163">
        <v>714</v>
      </c>
      <c r="F77" s="163">
        <v>896</v>
      </c>
      <c r="G77" s="163">
        <v>180</v>
      </c>
      <c r="H77" s="163">
        <v>384</v>
      </c>
      <c r="I77" s="164">
        <f t="shared" si="14"/>
        <v>1.1333333333333333</v>
      </c>
      <c r="J77" s="165">
        <f t="shared" si="15"/>
        <v>9.7142857142857197E-2</v>
      </c>
      <c r="K77" s="164">
        <f>H77/H67</f>
        <v>2.1965450177325249E-2</v>
      </c>
    </row>
    <row r="78" spans="2:11" x14ac:dyDescent="0.25">
      <c r="B78" s="162" t="s">
        <v>131</v>
      </c>
      <c r="C78" s="163">
        <v>383</v>
      </c>
      <c r="D78" s="163">
        <v>29</v>
      </c>
      <c r="E78" s="163">
        <v>175</v>
      </c>
      <c r="F78" s="163">
        <v>367</v>
      </c>
      <c r="G78" s="163">
        <v>50</v>
      </c>
      <c r="H78" s="163">
        <v>869</v>
      </c>
      <c r="I78" s="164">
        <f t="shared" si="14"/>
        <v>16.38</v>
      </c>
      <c r="J78" s="165">
        <f t="shared" si="15"/>
        <v>1.268929503916449</v>
      </c>
      <c r="K78" s="164">
        <f>H78/H67</f>
        <v>4.9708271364832399E-2</v>
      </c>
    </row>
    <row r="79" spans="2:11" x14ac:dyDescent="0.25">
      <c r="B79" s="168" t="s">
        <v>145</v>
      </c>
      <c r="C79" s="169">
        <f t="shared" ref="C79:H79" si="16">C71-SUM(C72:C78)</f>
        <v>2100</v>
      </c>
      <c r="D79" s="169">
        <f t="shared" si="16"/>
        <v>1264</v>
      </c>
      <c r="E79" s="169">
        <f t="shared" si="16"/>
        <v>3857</v>
      </c>
      <c r="F79" s="169">
        <f t="shared" si="16"/>
        <v>5272</v>
      </c>
      <c r="G79" s="169">
        <f t="shared" si="16"/>
        <v>2921</v>
      </c>
      <c r="H79" s="169">
        <f t="shared" si="16"/>
        <v>3629</v>
      </c>
      <c r="I79" s="170">
        <f t="shared" si="14"/>
        <v>0.24238274563505646</v>
      </c>
      <c r="J79" s="171">
        <f t="shared" si="15"/>
        <v>0.72809523809523813</v>
      </c>
      <c r="K79" s="170">
        <f>H79/H67</f>
        <v>0.20758494451435763</v>
      </c>
    </row>
    <row r="80" spans="2:11" x14ac:dyDescent="0.25">
      <c r="B80" s="153" t="s">
        <v>48</v>
      </c>
      <c r="C80" s="174"/>
      <c r="D80" s="174"/>
      <c r="E80" s="174"/>
      <c r="F80" s="174"/>
      <c r="G80" s="174"/>
      <c r="H80" s="174"/>
      <c r="I80" s="175"/>
      <c r="J80" s="175"/>
      <c r="K80" s="175"/>
    </row>
    <row r="81" spans="2:11" x14ac:dyDescent="0.25">
      <c r="B81" s="154" t="s">
        <v>68</v>
      </c>
      <c r="C81" s="176">
        <v>74343</v>
      </c>
      <c r="D81" s="176">
        <v>9664</v>
      </c>
      <c r="E81" s="176">
        <v>51089</v>
      </c>
      <c r="F81" s="176">
        <v>71326</v>
      </c>
      <c r="G81" s="176">
        <v>74452</v>
      </c>
      <c r="H81" s="176">
        <v>79840</v>
      </c>
      <c r="I81" s="177">
        <f t="shared" ref="I81:I93" si="17">IFERROR(H81/G81-1,"-")</f>
        <v>7.2368774512437506E-2</v>
      </c>
      <c r="J81" s="177">
        <f t="shared" ref="J81:J93" si="18">IFERROR(H81/C81-1,"-")</f>
        <v>7.3941056992588461E-2</v>
      </c>
      <c r="K81" s="177">
        <f>H81/H81</f>
        <v>1</v>
      </c>
    </row>
    <row r="82" spans="2:11" x14ac:dyDescent="0.25">
      <c r="B82" s="157" t="s">
        <v>97</v>
      </c>
      <c r="C82" s="158">
        <v>26033</v>
      </c>
      <c r="D82" s="158">
        <v>5166</v>
      </c>
      <c r="E82" s="158">
        <v>17161</v>
      </c>
      <c r="F82" s="158">
        <v>24742</v>
      </c>
      <c r="G82" s="158">
        <v>20881</v>
      </c>
      <c r="H82" s="158">
        <v>22516</v>
      </c>
      <c r="I82" s="159">
        <f t="shared" si="17"/>
        <v>7.8300847660552675E-2</v>
      </c>
      <c r="J82" s="160">
        <f t="shared" si="18"/>
        <v>-0.1350977605347059</v>
      </c>
      <c r="K82" s="159">
        <f>H82/H81</f>
        <v>0.2820140280561122</v>
      </c>
    </row>
    <row r="83" spans="2:11" x14ac:dyDescent="0.25">
      <c r="B83" s="162" t="s">
        <v>103</v>
      </c>
      <c r="C83" s="163">
        <v>4393</v>
      </c>
      <c r="D83" s="163">
        <v>3076</v>
      </c>
      <c r="E83" s="163">
        <v>6495</v>
      </c>
      <c r="F83" s="163">
        <v>5994</v>
      </c>
      <c r="G83" s="163">
        <v>5109</v>
      </c>
      <c r="H83" s="163">
        <v>5683</v>
      </c>
      <c r="I83" s="164">
        <f t="shared" si="17"/>
        <v>0.11235075357212754</v>
      </c>
      <c r="J83" s="165">
        <f t="shared" si="18"/>
        <v>0.29364898702481224</v>
      </c>
      <c r="K83" s="164">
        <f>H83/H81</f>
        <v>7.1179859719438882E-2</v>
      </c>
    </row>
    <row r="84" spans="2:11" x14ac:dyDescent="0.25">
      <c r="B84" s="162" t="s">
        <v>100</v>
      </c>
      <c r="C84" s="163">
        <v>21640</v>
      </c>
      <c r="D84" s="163">
        <v>2090</v>
      </c>
      <c r="E84" s="163">
        <v>10666</v>
      </c>
      <c r="F84" s="163">
        <v>18748</v>
      </c>
      <c r="G84" s="163">
        <v>15772</v>
      </c>
      <c r="H84" s="163">
        <v>16833</v>
      </c>
      <c r="I84" s="164">
        <f t="shared" si="17"/>
        <v>6.7271113365457769E-2</v>
      </c>
      <c r="J84" s="165">
        <f t="shared" si="18"/>
        <v>-0.22213493530499073</v>
      </c>
      <c r="K84" s="164">
        <f>H84/H81</f>
        <v>0.21083416833667334</v>
      </c>
    </row>
    <row r="85" spans="2:11" x14ac:dyDescent="0.25">
      <c r="B85" s="157" t="s">
        <v>107</v>
      </c>
      <c r="C85" s="158">
        <v>48310</v>
      </c>
      <c r="D85" s="158">
        <v>4498</v>
      </c>
      <c r="E85" s="158">
        <v>33928</v>
      </c>
      <c r="F85" s="158">
        <v>46584</v>
      </c>
      <c r="G85" s="158">
        <v>53571</v>
      </c>
      <c r="H85" s="158">
        <v>57324</v>
      </c>
      <c r="I85" s="159">
        <f t="shared" si="17"/>
        <v>7.0056560452483652E-2</v>
      </c>
      <c r="J85" s="160">
        <f t="shared" si="18"/>
        <v>0.18658662802732362</v>
      </c>
      <c r="K85" s="159">
        <f>H85/H81</f>
        <v>0.7179859719438878</v>
      </c>
    </row>
    <row r="86" spans="2:11" x14ac:dyDescent="0.25">
      <c r="B86" s="162" t="s">
        <v>110</v>
      </c>
      <c r="C86" s="163">
        <v>8152</v>
      </c>
      <c r="D86" s="163">
        <v>759</v>
      </c>
      <c r="E86" s="163">
        <v>3274</v>
      </c>
      <c r="F86" s="163">
        <v>7693</v>
      </c>
      <c r="G86" s="163">
        <v>10029</v>
      </c>
      <c r="H86" s="163">
        <v>10687</v>
      </c>
      <c r="I86" s="164">
        <f t="shared" si="17"/>
        <v>6.5609731777844349E-2</v>
      </c>
      <c r="J86" s="165">
        <f t="shared" si="18"/>
        <v>0.3109666339548578</v>
      </c>
      <c r="K86" s="164">
        <f>H86/H81</f>
        <v>0.1338552104208417</v>
      </c>
    </row>
    <row r="87" spans="2:11" x14ac:dyDescent="0.25">
      <c r="B87" s="162" t="s">
        <v>113</v>
      </c>
      <c r="C87" s="163">
        <v>17728</v>
      </c>
      <c r="D87" s="163">
        <v>1403</v>
      </c>
      <c r="E87" s="163">
        <v>13019</v>
      </c>
      <c r="F87" s="163">
        <v>16107</v>
      </c>
      <c r="G87" s="163">
        <v>16817</v>
      </c>
      <c r="H87" s="163">
        <v>18023</v>
      </c>
      <c r="I87" s="164">
        <f t="shared" si="17"/>
        <v>7.1713147410358502E-2</v>
      </c>
      <c r="J87" s="165">
        <f t="shared" si="18"/>
        <v>1.6640342960288823E-2</v>
      </c>
      <c r="K87" s="164">
        <f>H87/H81</f>
        <v>0.22573897795591183</v>
      </c>
    </row>
    <row r="88" spans="2:11" x14ac:dyDescent="0.25">
      <c r="B88" s="162" t="s">
        <v>116</v>
      </c>
      <c r="C88" s="163">
        <v>2012</v>
      </c>
      <c r="D88" s="163">
        <v>497</v>
      </c>
      <c r="E88" s="163">
        <v>2303</v>
      </c>
      <c r="F88" s="163">
        <v>3074</v>
      </c>
      <c r="G88" s="163">
        <v>4120</v>
      </c>
      <c r="H88" s="163">
        <v>4353</v>
      </c>
      <c r="I88" s="164">
        <f t="shared" si="17"/>
        <v>5.6553398058252435E-2</v>
      </c>
      <c r="J88" s="165">
        <f t="shared" si="18"/>
        <v>1.1635188866799204</v>
      </c>
      <c r="K88" s="164">
        <f>H88/H81</f>
        <v>5.4521543086172346E-2</v>
      </c>
    </row>
    <row r="89" spans="2:11" x14ac:dyDescent="0.25">
      <c r="B89" s="162" t="s">
        <v>123</v>
      </c>
      <c r="C89" s="163">
        <v>696</v>
      </c>
      <c r="D89" s="163">
        <v>79</v>
      </c>
      <c r="E89" s="163">
        <v>1264</v>
      </c>
      <c r="F89" s="163">
        <v>1183</v>
      </c>
      <c r="G89" s="163">
        <v>1526</v>
      </c>
      <c r="H89" s="163">
        <v>2010</v>
      </c>
      <c r="I89" s="164">
        <f t="shared" si="17"/>
        <v>0.31716906946264745</v>
      </c>
      <c r="J89" s="165">
        <f t="shared" si="18"/>
        <v>1.8879310344827585</v>
      </c>
      <c r="K89" s="164">
        <f>H89/H81</f>
        <v>2.5175350701402806E-2</v>
      </c>
    </row>
    <row r="90" spans="2:11" x14ac:dyDescent="0.25">
      <c r="B90" s="162" t="s">
        <v>119</v>
      </c>
      <c r="C90" s="163">
        <v>503</v>
      </c>
      <c r="D90" s="163">
        <v>114</v>
      </c>
      <c r="E90" s="163">
        <v>754</v>
      </c>
      <c r="F90" s="163">
        <v>761</v>
      </c>
      <c r="G90" s="163">
        <v>700</v>
      </c>
      <c r="H90" s="163">
        <v>943</v>
      </c>
      <c r="I90" s="164">
        <f t="shared" si="17"/>
        <v>0.3471428571428572</v>
      </c>
      <c r="J90" s="165">
        <f t="shared" si="18"/>
        <v>0.874751491053678</v>
      </c>
      <c r="K90" s="164">
        <f>H90/H81</f>
        <v>1.1811122244488978E-2</v>
      </c>
    </row>
    <row r="91" spans="2:11" x14ac:dyDescent="0.25">
      <c r="B91" s="162" t="s">
        <v>128</v>
      </c>
      <c r="C91" s="163">
        <v>1231</v>
      </c>
      <c r="D91" s="163">
        <v>12</v>
      </c>
      <c r="E91" s="163">
        <v>839</v>
      </c>
      <c r="F91" s="163">
        <v>1387</v>
      </c>
      <c r="G91" s="163">
        <v>1516</v>
      </c>
      <c r="H91" s="163">
        <v>1023</v>
      </c>
      <c r="I91" s="164">
        <f t="shared" si="17"/>
        <v>-0.32519788918205805</v>
      </c>
      <c r="J91" s="165">
        <f t="shared" si="18"/>
        <v>-0.16896831844029248</v>
      </c>
      <c r="K91" s="164">
        <f>H91/H81</f>
        <v>1.2813126252505009E-2</v>
      </c>
    </row>
    <row r="92" spans="2:11" x14ac:dyDescent="0.25">
      <c r="B92" s="162" t="s">
        <v>131</v>
      </c>
      <c r="C92" s="163">
        <v>2686</v>
      </c>
      <c r="D92" s="163">
        <v>62</v>
      </c>
      <c r="E92" s="163">
        <v>1182</v>
      </c>
      <c r="F92" s="163">
        <v>2067</v>
      </c>
      <c r="G92" s="163">
        <v>2178</v>
      </c>
      <c r="H92" s="163">
        <v>1721</v>
      </c>
      <c r="I92" s="164">
        <f t="shared" si="17"/>
        <v>-0.20982552800734622</v>
      </c>
      <c r="J92" s="165">
        <f t="shared" si="18"/>
        <v>-0.35927029039463887</v>
      </c>
      <c r="K92" s="164">
        <f>H92/H81</f>
        <v>2.1555611222444891E-2</v>
      </c>
    </row>
    <row r="93" spans="2:11" x14ac:dyDescent="0.25">
      <c r="B93" s="168" t="s">
        <v>145</v>
      </c>
      <c r="C93" s="169">
        <f t="shared" ref="C93:H93" si="19">C85-SUM(C86:C92)</f>
        <v>15302</v>
      </c>
      <c r="D93" s="169">
        <f t="shared" si="19"/>
        <v>1572</v>
      </c>
      <c r="E93" s="169">
        <f t="shared" si="19"/>
        <v>11293</v>
      </c>
      <c r="F93" s="169">
        <f t="shared" si="19"/>
        <v>14312</v>
      </c>
      <c r="G93" s="169">
        <f t="shared" si="19"/>
        <v>16685</v>
      </c>
      <c r="H93" s="169">
        <f t="shared" si="19"/>
        <v>18564</v>
      </c>
      <c r="I93" s="170">
        <f t="shared" si="17"/>
        <v>0.11261612226550799</v>
      </c>
      <c r="J93" s="171">
        <f t="shared" si="18"/>
        <v>0.21317474839890216</v>
      </c>
      <c r="K93" s="170">
        <f>H93/H81</f>
        <v>0.23251503006012025</v>
      </c>
    </row>
    <row r="94" spans="2:11" x14ac:dyDescent="0.25">
      <c r="B94" s="153" t="s">
        <v>49</v>
      </c>
      <c r="C94" s="174"/>
      <c r="D94" s="174"/>
      <c r="E94" s="174"/>
      <c r="F94" s="174"/>
      <c r="G94" s="174"/>
      <c r="H94" s="174"/>
      <c r="I94" s="175"/>
      <c r="J94" s="175"/>
      <c r="K94" s="175"/>
    </row>
    <row r="95" spans="2:11" x14ac:dyDescent="0.25">
      <c r="B95" s="154" t="s">
        <v>68</v>
      </c>
      <c r="C95" s="176">
        <v>5920</v>
      </c>
      <c r="D95" s="176">
        <v>1842</v>
      </c>
      <c r="E95" s="176">
        <v>4794</v>
      </c>
      <c r="F95" s="176">
        <v>5361</v>
      </c>
      <c r="G95" s="176">
        <v>4792</v>
      </c>
      <c r="H95" s="176">
        <v>5436</v>
      </c>
      <c r="I95" s="177">
        <f t="shared" ref="I95:I107" si="20">IFERROR(H95/G95-1,"-")</f>
        <v>0.13439065108514181</v>
      </c>
      <c r="J95" s="177">
        <f t="shared" ref="J95:J107" si="21">IFERROR(H95/C95-1,"-")</f>
        <v>-8.1756756756756754E-2</v>
      </c>
      <c r="K95" s="177">
        <f>H95/H95</f>
        <v>1</v>
      </c>
    </row>
    <row r="96" spans="2:11" x14ac:dyDescent="0.25">
      <c r="B96" s="157" t="s">
        <v>97</v>
      </c>
      <c r="C96" s="158">
        <v>4037</v>
      </c>
      <c r="D96" s="158">
        <v>1185</v>
      </c>
      <c r="E96" s="158">
        <v>3022</v>
      </c>
      <c r="F96" s="158">
        <v>3424</v>
      </c>
      <c r="G96" s="158">
        <v>2617</v>
      </c>
      <c r="H96" s="158">
        <v>3274</v>
      </c>
      <c r="I96" s="159">
        <f t="shared" si="20"/>
        <v>0.25105082155139469</v>
      </c>
      <c r="J96" s="160">
        <f t="shared" si="21"/>
        <v>-0.18900173396086206</v>
      </c>
      <c r="K96" s="159">
        <f>H96/H95</f>
        <v>0.60228108903605593</v>
      </c>
    </row>
    <row r="97" spans="2:11" x14ac:dyDescent="0.25">
      <c r="B97" s="162" t="s">
        <v>103</v>
      </c>
      <c r="C97" s="163">
        <v>2610</v>
      </c>
      <c r="D97" s="163">
        <v>797</v>
      </c>
      <c r="E97" s="163">
        <v>1498</v>
      </c>
      <c r="F97" s="163">
        <v>1825</v>
      </c>
      <c r="G97" s="163">
        <v>1173</v>
      </c>
      <c r="H97" s="163">
        <v>1487</v>
      </c>
      <c r="I97" s="164">
        <f t="shared" si="20"/>
        <v>0.26768968456948006</v>
      </c>
      <c r="J97" s="165">
        <f t="shared" si="21"/>
        <v>-0.43026819923371651</v>
      </c>
      <c r="K97" s="164">
        <f>H97/H95</f>
        <v>0.27354672553348053</v>
      </c>
    </row>
    <row r="98" spans="2:11" x14ac:dyDescent="0.25">
      <c r="B98" s="162" t="s">
        <v>100</v>
      </c>
      <c r="C98" s="163">
        <v>1427</v>
      </c>
      <c r="D98" s="163">
        <v>388</v>
      </c>
      <c r="E98" s="163">
        <v>1524</v>
      </c>
      <c r="F98" s="163">
        <v>1599</v>
      </c>
      <c r="G98" s="163">
        <v>1444</v>
      </c>
      <c r="H98" s="163">
        <v>1787</v>
      </c>
      <c r="I98" s="164">
        <f t="shared" si="20"/>
        <v>0.23753462603878117</v>
      </c>
      <c r="J98" s="165">
        <f t="shared" si="21"/>
        <v>0.2522775052557813</v>
      </c>
      <c r="K98" s="164">
        <f>H98/H95</f>
        <v>0.3287343635025754</v>
      </c>
    </row>
    <row r="99" spans="2:11" x14ac:dyDescent="0.25">
      <c r="B99" s="157" t="s">
        <v>107</v>
      </c>
      <c r="C99" s="158">
        <v>1883</v>
      </c>
      <c r="D99" s="158">
        <v>657</v>
      </c>
      <c r="E99" s="158">
        <v>1772</v>
      </c>
      <c r="F99" s="158">
        <v>1937</v>
      </c>
      <c r="G99" s="158">
        <v>2175</v>
      </c>
      <c r="H99" s="158">
        <v>2162</v>
      </c>
      <c r="I99" s="159">
        <f t="shared" si="20"/>
        <v>-5.9770114942528929E-3</v>
      </c>
      <c r="J99" s="160">
        <f t="shared" si="21"/>
        <v>0.14816781731279871</v>
      </c>
      <c r="K99" s="159">
        <f>H99/H95</f>
        <v>0.39771891096394407</v>
      </c>
    </row>
    <row r="100" spans="2:11" x14ac:dyDescent="0.25">
      <c r="B100" s="162" t="s">
        <v>110</v>
      </c>
      <c r="C100" s="163">
        <v>232</v>
      </c>
      <c r="D100" s="163">
        <v>74</v>
      </c>
      <c r="E100" s="163">
        <v>197</v>
      </c>
      <c r="F100" s="163">
        <v>318</v>
      </c>
      <c r="G100" s="163">
        <v>352</v>
      </c>
      <c r="H100" s="163">
        <v>296</v>
      </c>
      <c r="I100" s="164">
        <f t="shared" si="20"/>
        <v>-0.15909090909090906</v>
      </c>
      <c r="J100" s="165">
        <f t="shared" si="21"/>
        <v>0.27586206896551735</v>
      </c>
      <c r="K100" s="164">
        <f>H100/H95</f>
        <v>5.4451802796173655E-2</v>
      </c>
    </row>
    <row r="101" spans="2:11" x14ac:dyDescent="0.25">
      <c r="B101" s="162" t="s">
        <v>113</v>
      </c>
      <c r="C101" s="163">
        <v>439</v>
      </c>
      <c r="D101" s="163">
        <v>87</v>
      </c>
      <c r="E101" s="163">
        <v>406</v>
      </c>
      <c r="F101" s="163">
        <v>412</v>
      </c>
      <c r="G101" s="163">
        <v>481</v>
      </c>
      <c r="H101" s="163">
        <v>512</v>
      </c>
      <c r="I101" s="164">
        <f t="shared" si="20"/>
        <v>6.4449064449064508E-2</v>
      </c>
      <c r="J101" s="165">
        <f t="shared" si="21"/>
        <v>0.16628701594533024</v>
      </c>
      <c r="K101" s="164">
        <f>H101/H95</f>
        <v>9.4186902133922001E-2</v>
      </c>
    </row>
    <row r="102" spans="2:11" x14ac:dyDescent="0.25">
      <c r="B102" s="162" t="s">
        <v>116</v>
      </c>
      <c r="C102" s="163">
        <v>339</v>
      </c>
      <c r="D102" s="163">
        <v>202</v>
      </c>
      <c r="E102" s="163">
        <v>371</v>
      </c>
      <c r="F102" s="163">
        <v>358</v>
      </c>
      <c r="G102" s="163">
        <v>313</v>
      </c>
      <c r="H102" s="163">
        <v>299</v>
      </c>
      <c r="I102" s="164">
        <f t="shared" si="20"/>
        <v>-4.4728434504792358E-2</v>
      </c>
      <c r="J102" s="165">
        <f t="shared" si="21"/>
        <v>-0.11799410029498525</v>
      </c>
      <c r="K102" s="164">
        <f>H102/H95</f>
        <v>5.5003679175864607E-2</v>
      </c>
    </row>
    <row r="103" spans="2:11" x14ac:dyDescent="0.25">
      <c r="B103" s="162" t="s">
        <v>123</v>
      </c>
      <c r="C103" s="163">
        <v>81</v>
      </c>
      <c r="D103" s="163">
        <v>14</v>
      </c>
      <c r="E103" s="163">
        <v>111</v>
      </c>
      <c r="F103" s="163">
        <v>126</v>
      </c>
      <c r="G103" s="163">
        <v>117</v>
      </c>
      <c r="H103" s="163">
        <v>83</v>
      </c>
      <c r="I103" s="164">
        <f t="shared" si="20"/>
        <v>-0.29059829059829057</v>
      </c>
      <c r="J103" s="165">
        <f t="shared" si="21"/>
        <v>2.4691358024691468E-2</v>
      </c>
      <c r="K103" s="164">
        <f>H103/H95</f>
        <v>1.5268579838116261E-2</v>
      </c>
    </row>
    <row r="104" spans="2:11" x14ac:dyDescent="0.25">
      <c r="B104" s="162" t="s">
        <v>119</v>
      </c>
      <c r="C104" s="163">
        <v>40</v>
      </c>
      <c r="D104" s="163">
        <v>20</v>
      </c>
      <c r="E104" s="163">
        <v>75</v>
      </c>
      <c r="F104" s="163">
        <v>53</v>
      </c>
      <c r="G104" s="163">
        <v>82</v>
      </c>
      <c r="H104" s="163">
        <v>143</v>
      </c>
      <c r="I104" s="164">
        <f t="shared" si="20"/>
        <v>0.74390243902439024</v>
      </c>
      <c r="J104" s="165">
        <f t="shared" si="21"/>
        <v>2.5750000000000002</v>
      </c>
      <c r="K104" s="164">
        <f>H104/H95</f>
        <v>2.6306107431935247E-2</v>
      </c>
    </row>
    <row r="105" spans="2:11" x14ac:dyDescent="0.25">
      <c r="B105" s="162" t="s">
        <v>128</v>
      </c>
      <c r="C105" s="163">
        <v>20</v>
      </c>
      <c r="D105" s="163">
        <v>2</v>
      </c>
      <c r="E105" s="163">
        <v>33</v>
      </c>
      <c r="F105" s="163">
        <v>24</v>
      </c>
      <c r="G105" s="163">
        <v>18</v>
      </c>
      <c r="H105" s="163">
        <v>4</v>
      </c>
      <c r="I105" s="164">
        <f t="shared" si="20"/>
        <v>-0.77777777777777779</v>
      </c>
      <c r="J105" s="165">
        <f t="shared" si="21"/>
        <v>-0.8</v>
      </c>
      <c r="K105" s="164">
        <f>H105/H95</f>
        <v>7.3583517292126564E-4</v>
      </c>
    </row>
    <row r="106" spans="2:11" x14ac:dyDescent="0.25">
      <c r="B106" s="162" t="s">
        <v>131</v>
      </c>
      <c r="C106" s="163">
        <v>43</v>
      </c>
      <c r="D106" s="163">
        <v>5</v>
      </c>
      <c r="E106" s="163">
        <v>17</v>
      </c>
      <c r="F106" s="163">
        <v>35</v>
      </c>
      <c r="G106" s="163">
        <v>36</v>
      </c>
      <c r="H106" s="163">
        <v>42</v>
      </c>
      <c r="I106" s="164">
        <f t="shared" si="20"/>
        <v>0.16666666666666674</v>
      </c>
      <c r="J106" s="165">
        <f t="shared" si="21"/>
        <v>-2.3255813953488413E-2</v>
      </c>
      <c r="K106" s="164">
        <f>H106/H95</f>
        <v>7.7262693156732896E-3</v>
      </c>
    </row>
    <row r="107" spans="2:11" x14ac:dyDescent="0.25">
      <c r="B107" s="168" t="s">
        <v>145</v>
      </c>
      <c r="C107" s="169">
        <f t="shared" ref="C107:H107" si="22">C99-SUM(C100:C106)</f>
        <v>689</v>
      </c>
      <c r="D107" s="169">
        <f t="shared" si="22"/>
        <v>253</v>
      </c>
      <c r="E107" s="169">
        <f t="shared" si="22"/>
        <v>562</v>
      </c>
      <c r="F107" s="169">
        <f t="shared" si="22"/>
        <v>611</v>
      </c>
      <c r="G107" s="169">
        <f t="shared" si="22"/>
        <v>776</v>
      </c>
      <c r="H107" s="169">
        <f t="shared" si="22"/>
        <v>783</v>
      </c>
      <c r="I107" s="170">
        <f t="shared" si="20"/>
        <v>9.0206185567009989E-3</v>
      </c>
      <c r="J107" s="171">
        <f t="shared" si="21"/>
        <v>0.13642960812772142</v>
      </c>
      <c r="K107" s="170">
        <f>H107/H95</f>
        <v>0.14403973509933773</v>
      </c>
    </row>
    <row r="108" spans="2:11" x14ac:dyDescent="0.25">
      <c r="B108" s="153" t="s">
        <v>50</v>
      </c>
      <c r="C108" s="174"/>
      <c r="D108" s="174"/>
      <c r="E108" s="174"/>
      <c r="F108" s="174"/>
      <c r="G108" s="174"/>
      <c r="H108" s="174"/>
      <c r="I108" s="175"/>
      <c r="J108" s="175"/>
      <c r="K108" s="175"/>
    </row>
    <row r="109" spans="2:11" x14ac:dyDescent="0.25">
      <c r="B109" s="154" t="s">
        <v>68</v>
      </c>
      <c r="C109" s="176">
        <v>14016</v>
      </c>
      <c r="D109" s="176">
        <v>6700</v>
      </c>
      <c r="E109" s="176">
        <v>15768</v>
      </c>
      <c r="F109" s="176">
        <v>20517</v>
      </c>
      <c r="G109" s="176">
        <v>23002</v>
      </c>
      <c r="H109" s="176">
        <v>20336</v>
      </c>
      <c r="I109" s="177">
        <f t="shared" ref="I109:I121" si="23">IFERROR(H109/G109-1,"-")</f>
        <v>-0.11590296495956875</v>
      </c>
      <c r="J109" s="177">
        <f t="shared" ref="J109:J121" si="24">IFERROR(H109/C109-1,"-")</f>
        <v>0.45091324200913241</v>
      </c>
      <c r="K109" s="177">
        <f>H109/H109</f>
        <v>1</v>
      </c>
    </row>
    <row r="110" spans="2:11" x14ac:dyDescent="0.25">
      <c r="B110" s="157" t="s">
        <v>97</v>
      </c>
      <c r="C110" s="158">
        <v>2578</v>
      </c>
      <c r="D110" s="158">
        <v>2362</v>
      </c>
      <c r="E110" s="158">
        <v>3394</v>
      </c>
      <c r="F110" s="158">
        <v>3573</v>
      </c>
      <c r="G110" s="158">
        <v>3901</v>
      </c>
      <c r="H110" s="158">
        <v>3242</v>
      </c>
      <c r="I110" s="159">
        <f t="shared" si="23"/>
        <v>-0.16893104332222508</v>
      </c>
      <c r="J110" s="160">
        <f t="shared" si="24"/>
        <v>0.25756400310318073</v>
      </c>
      <c r="K110" s="159">
        <f>H110/H109</f>
        <v>0.15942171518489379</v>
      </c>
    </row>
    <row r="111" spans="2:11" x14ac:dyDescent="0.25">
      <c r="B111" s="162" t="s">
        <v>103</v>
      </c>
      <c r="C111" s="163">
        <v>667</v>
      </c>
      <c r="D111" s="163">
        <v>1468</v>
      </c>
      <c r="E111" s="163">
        <v>1391</v>
      </c>
      <c r="F111" s="163">
        <v>1018</v>
      </c>
      <c r="G111" s="163">
        <v>680</v>
      </c>
      <c r="H111" s="163">
        <v>747</v>
      </c>
      <c r="I111" s="164">
        <f t="shared" si="23"/>
        <v>9.8529411764705976E-2</v>
      </c>
      <c r="J111" s="165">
        <f t="shared" si="24"/>
        <v>0.11994002998500752</v>
      </c>
      <c r="K111" s="164">
        <f>H111/H109</f>
        <v>3.6732887490165227E-2</v>
      </c>
    </row>
    <row r="112" spans="2:11" x14ac:dyDescent="0.25">
      <c r="B112" s="162" t="s">
        <v>100</v>
      </c>
      <c r="C112" s="163">
        <v>1911</v>
      </c>
      <c r="D112" s="163">
        <v>894</v>
      </c>
      <c r="E112" s="163">
        <v>2003</v>
      </c>
      <c r="F112" s="163">
        <v>2555</v>
      </c>
      <c r="G112" s="163">
        <v>3221</v>
      </c>
      <c r="H112" s="163">
        <v>2495</v>
      </c>
      <c r="I112" s="164">
        <f t="shared" si="23"/>
        <v>-0.22539583980130395</v>
      </c>
      <c r="J112" s="165">
        <f t="shared" si="24"/>
        <v>0.30559916274201981</v>
      </c>
      <c r="K112" s="164">
        <f>H112/H109</f>
        <v>0.12268882769472857</v>
      </c>
    </row>
    <row r="113" spans="2:11" x14ac:dyDescent="0.25">
      <c r="B113" s="157" t="s">
        <v>107</v>
      </c>
      <c r="C113" s="158">
        <v>11438</v>
      </c>
      <c r="D113" s="158">
        <v>4338</v>
      </c>
      <c r="E113" s="158">
        <v>12374</v>
      </c>
      <c r="F113" s="158">
        <v>16944</v>
      </c>
      <c r="G113" s="158">
        <v>19101</v>
      </c>
      <c r="H113" s="158">
        <v>17094</v>
      </c>
      <c r="I113" s="159">
        <f t="shared" si="23"/>
        <v>-0.10507303282550651</v>
      </c>
      <c r="J113" s="160">
        <f t="shared" si="24"/>
        <v>0.49449204406364755</v>
      </c>
      <c r="K113" s="159">
        <f>H113/H109</f>
        <v>0.84057828481510621</v>
      </c>
    </row>
    <row r="114" spans="2:11" x14ac:dyDescent="0.25">
      <c r="B114" s="162" t="s">
        <v>110</v>
      </c>
      <c r="C114" s="163">
        <v>6007</v>
      </c>
      <c r="D114" s="163">
        <v>3374</v>
      </c>
      <c r="E114" s="163">
        <v>6174</v>
      </c>
      <c r="F114" s="163">
        <v>10334</v>
      </c>
      <c r="G114" s="163">
        <v>11424</v>
      </c>
      <c r="H114" s="163">
        <v>10129</v>
      </c>
      <c r="I114" s="164">
        <f t="shared" si="23"/>
        <v>-0.11335784313725494</v>
      </c>
      <c r="J114" s="165">
        <f t="shared" si="24"/>
        <v>0.68619943399367411</v>
      </c>
      <c r="K114" s="164">
        <f>H114/H109</f>
        <v>0.49808221872541308</v>
      </c>
    </row>
    <row r="115" spans="2:11" x14ac:dyDescent="0.25">
      <c r="B115" s="162" t="s">
        <v>113</v>
      </c>
      <c r="C115" s="163">
        <v>1113</v>
      </c>
      <c r="D115" s="163">
        <v>339</v>
      </c>
      <c r="E115" s="163">
        <v>895</v>
      </c>
      <c r="F115" s="163">
        <v>940</v>
      </c>
      <c r="G115" s="163">
        <v>1248</v>
      </c>
      <c r="H115" s="163">
        <v>928</v>
      </c>
      <c r="I115" s="164">
        <f t="shared" si="23"/>
        <v>-0.25641025641025639</v>
      </c>
      <c r="J115" s="165">
        <f t="shared" si="24"/>
        <v>-0.16621743036837378</v>
      </c>
      <c r="K115" s="164">
        <f>H115/H109</f>
        <v>4.5633359559402044E-2</v>
      </c>
    </row>
    <row r="116" spans="2:11" x14ac:dyDescent="0.25">
      <c r="B116" s="162" t="s">
        <v>116</v>
      </c>
      <c r="C116" s="163">
        <v>454</v>
      </c>
      <c r="D116" s="163">
        <v>137</v>
      </c>
      <c r="E116" s="163">
        <v>790</v>
      </c>
      <c r="F116" s="163">
        <v>1062</v>
      </c>
      <c r="G116" s="163">
        <v>920</v>
      </c>
      <c r="H116" s="163">
        <v>1168</v>
      </c>
      <c r="I116" s="164">
        <f t="shared" si="23"/>
        <v>0.26956521739130435</v>
      </c>
      <c r="J116" s="165">
        <f t="shared" si="24"/>
        <v>1.5726872246696035</v>
      </c>
      <c r="K116" s="164">
        <f>H116/H109</f>
        <v>5.7435090479937057E-2</v>
      </c>
    </row>
    <row r="117" spans="2:11" x14ac:dyDescent="0.25">
      <c r="B117" s="162" t="s">
        <v>123</v>
      </c>
      <c r="C117" s="163">
        <v>235</v>
      </c>
      <c r="D117" s="163">
        <v>75</v>
      </c>
      <c r="E117" s="163">
        <v>631</v>
      </c>
      <c r="F117" s="163">
        <v>648</v>
      </c>
      <c r="G117" s="163">
        <v>769</v>
      </c>
      <c r="H117" s="163">
        <v>565</v>
      </c>
      <c r="I117" s="164">
        <f t="shared" si="23"/>
        <v>-0.26527958387516259</v>
      </c>
      <c r="J117" s="165">
        <f t="shared" si="24"/>
        <v>1.4042553191489362</v>
      </c>
      <c r="K117" s="164">
        <f>H117/H109</f>
        <v>2.778324154209284E-2</v>
      </c>
    </row>
    <row r="118" spans="2:11" x14ac:dyDescent="0.25">
      <c r="B118" s="162" t="s">
        <v>119</v>
      </c>
      <c r="C118" s="163">
        <v>334</v>
      </c>
      <c r="D118" s="163">
        <v>77</v>
      </c>
      <c r="E118" s="163">
        <v>679</v>
      </c>
      <c r="F118" s="163">
        <v>400</v>
      </c>
      <c r="G118" s="163">
        <v>553</v>
      </c>
      <c r="H118" s="163">
        <v>436</v>
      </c>
      <c r="I118" s="164">
        <f t="shared" si="23"/>
        <v>-0.21157323688969254</v>
      </c>
      <c r="J118" s="165">
        <f t="shared" si="24"/>
        <v>0.3053892215568863</v>
      </c>
      <c r="K118" s="164">
        <f>H118/H109</f>
        <v>2.143981117230527E-2</v>
      </c>
    </row>
    <row r="119" spans="2:11" x14ac:dyDescent="0.25">
      <c r="B119" s="162" t="s">
        <v>128</v>
      </c>
      <c r="C119" s="163">
        <v>106</v>
      </c>
      <c r="D119" s="163">
        <v>3</v>
      </c>
      <c r="E119" s="163">
        <v>134</v>
      </c>
      <c r="F119" s="163">
        <v>164</v>
      </c>
      <c r="G119" s="163">
        <v>249</v>
      </c>
      <c r="H119" s="163">
        <v>155</v>
      </c>
      <c r="I119" s="164">
        <f t="shared" si="23"/>
        <v>-0.3775100401606426</v>
      </c>
      <c r="J119" s="165">
        <f t="shared" si="24"/>
        <v>0.46226415094339623</v>
      </c>
      <c r="K119" s="164">
        <f>H119/H109</f>
        <v>7.621951219512195E-3</v>
      </c>
    </row>
    <row r="120" spans="2:11" x14ac:dyDescent="0.25">
      <c r="B120" s="162" t="s">
        <v>131</v>
      </c>
      <c r="C120" s="163">
        <v>358</v>
      </c>
      <c r="D120" s="163">
        <v>7</v>
      </c>
      <c r="E120" s="163">
        <v>223</v>
      </c>
      <c r="F120" s="163">
        <v>149</v>
      </c>
      <c r="G120" s="163">
        <v>250</v>
      </c>
      <c r="H120" s="163">
        <v>220</v>
      </c>
      <c r="I120" s="164">
        <f t="shared" si="23"/>
        <v>-0.12</v>
      </c>
      <c r="J120" s="165">
        <f t="shared" si="24"/>
        <v>-0.38547486033519551</v>
      </c>
      <c r="K120" s="164">
        <f>H120/H109</f>
        <v>1.0818253343823761E-2</v>
      </c>
    </row>
    <row r="121" spans="2:11" x14ac:dyDescent="0.25">
      <c r="B121" s="168" t="s">
        <v>145</v>
      </c>
      <c r="C121" s="169">
        <f t="shared" ref="C121:H121" si="25">C113-SUM(C114:C120)</f>
        <v>2831</v>
      </c>
      <c r="D121" s="169">
        <f t="shared" si="25"/>
        <v>326</v>
      </c>
      <c r="E121" s="169">
        <f t="shared" si="25"/>
        <v>2848</v>
      </c>
      <c r="F121" s="169">
        <f t="shared" si="25"/>
        <v>3247</v>
      </c>
      <c r="G121" s="169">
        <f t="shared" si="25"/>
        <v>3688</v>
      </c>
      <c r="H121" s="169">
        <f t="shared" si="25"/>
        <v>3493</v>
      </c>
      <c r="I121" s="170">
        <f t="shared" si="23"/>
        <v>-5.2874186550976088E-2</v>
      </c>
      <c r="J121" s="171">
        <f t="shared" si="24"/>
        <v>0.2338396326386436</v>
      </c>
      <c r="K121" s="170">
        <f>H121/H109</f>
        <v>0.17176435877261997</v>
      </c>
    </row>
    <row r="122" spans="2:11" x14ac:dyDescent="0.25">
      <c r="B122" s="153" t="s">
        <v>51</v>
      </c>
      <c r="C122" s="174"/>
      <c r="D122" s="174"/>
      <c r="E122" s="174"/>
      <c r="F122" s="174"/>
      <c r="G122" s="174"/>
      <c r="H122" s="174"/>
      <c r="I122" s="175"/>
      <c r="J122" s="175"/>
      <c r="K122" s="175"/>
    </row>
    <row r="123" spans="2:11" x14ac:dyDescent="0.25">
      <c r="B123" s="154" t="s">
        <v>68</v>
      </c>
      <c r="C123" s="176">
        <v>21585</v>
      </c>
      <c r="D123" s="176">
        <v>7232</v>
      </c>
      <c r="E123" s="176">
        <v>19039</v>
      </c>
      <c r="F123" s="176">
        <v>24713</v>
      </c>
      <c r="G123" s="176">
        <v>21639</v>
      </c>
      <c r="H123" s="176">
        <v>25345</v>
      </c>
      <c r="I123" s="177">
        <f t="shared" ref="I123:I135" si="26">IFERROR(H123/G123-1,"-")</f>
        <v>0.17126484588012381</v>
      </c>
      <c r="J123" s="177">
        <f t="shared" ref="J123:J135" si="27">IFERROR(H123/C123-1,"-")</f>
        <v>0.17419504285383369</v>
      </c>
      <c r="K123" s="177">
        <f>H123/H123</f>
        <v>1</v>
      </c>
    </row>
    <row r="124" spans="2:11" x14ac:dyDescent="0.25">
      <c r="B124" s="157" t="s">
        <v>97</v>
      </c>
      <c r="C124" s="158">
        <v>10546</v>
      </c>
      <c r="D124" s="158">
        <v>4539</v>
      </c>
      <c r="E124" s="158">
        <v>10127</v>
      </c>
      <c r="F124" s="158">
        <v>11037</v>
      </c>
      <c r="G124" s="158">
        <v>10903</v>
      </c>
      <c r="H124" s="158">
        <v>13443</v>
      </c>
      <c r="I124" s="159">
        <f t="shared" si="26"/>
        <v>0.23296340456755016</v>
      </c>
      <c r="J124" s="160">
        <f t="shared" si="27"/>
        <v>0.2747013085530059</v>
      </c>
      <c r="K124" s="159">
        <f>H124/H123</f>
        <v>0.53040047346616692</v>
      </c>
    </row>
    <row r="125" spans="2:11" x14ac:dyDescent="0.25">
      <c r="B125" s="162" t="s">
        <v>103</v>
      </c>
      <c r="C125" s="163">
        <v>6071</v>
      </c>
      <c r="D125" s="163">
        <v>2272</v>
      </c>
      <c r="E125" s="163">
        <v>5476</v>
      </c>
      <c r="F125" s="163">
        <v>5871</v>
      </c>
      <c r="G125" s="163">
        <v>5317</v>
      </c>
      <c r="H125" s="163">
        <v>7289</v>
      </c>
      <c r="I125" s="164">
        <f t="shared" si="26"/>
        <v>0.37088583787850293</v>
      </c>
      <c r="J125" s="165">
        <f t="shared" si="27"/>
        <v>0.20062592653599087</v>
      </c>
      <c r="K125" s="164">
        <f>H125/H123</f>
        <v>0.28759124087591242</v>
      </c>
    </row>
    <row r="126" spans="2:11" x14ac:dyDescent="0.25">
      <c r="B126" s="162" t="s">
        <v>100</v>
      </c>
      <c r="C126" s="163">
        <v>4475</v>
      </c>
      <c r="D126" s="163">
        <v>2267</v>
      </c>
      <c r="E126" s="163">
        <v>4651</v>
      </c>
      <c r="F126" s="163">
        <v>5166</v>
      </c>
      <c r="G126" s="163">
        <v>5586</v>
      </c>
      <c r="H126" s="163">
        <v>6154</v>
      </c>
      <c r="I126" s="164">
        <f t="shared" si="26"/>
        <v>0.10168277837450779</v>
      </c>
      <c r="J126" s="165">
        <f t="shared" si="27"/>
        <v>0.37519553072625689</v>
      </c>
      <c r="K126" s="164">
        <f>H126/H123</f>
        <v>0.2428092325902545</v>
      </c>
    </row>
    <row r="127" spans="2:11" x14ac:dyDescent="0.25">
      <c r="B127" s="157" t="s">
        <v>107</v>
      </c>
      <c r="C127" s="158">
        <v>11039</v>
      </c>
      <c r="D127" s="158">
        <v>2693</v>
      </c>
      <c r="E127" s="158">
        <v>8912</v>
      </c>
      <c r="F127" s="158">
        <v>13676</v>
      </c>
      <c r="G127" s="158">
        <v>10736</v>
      </c>
      <c r="H127" s="158">
        <v>11902</v>
      </c>
      <c r="I127" s="159">
        <f t="shared" si="26"/>
        <v>0.10860655737704916</v>
      </c>
      <c r="J127" s="160">
        <f t="shared" si="27"/>
        <v>7.8177371138690166E-2</v>
      </c>
      <c r="K127" s="159">
        <f>H127/H123</f>
        <v>0.46959952653383308</v>
      </c>
    </row>
    <row r="128" spans="2:11" x14ac:dyDescent="0.25">
      <c r="B128" s="162" t="s">
        <v>110</v>
      </c>
      <c r="C128" s="163">
        <v>1180</v>
      </c>
      <c r="D128" s="163">
        <v>249</v>
      </c>
      <c r="E128" s="163">
        <v>736</v>
      </c>
      <c r="F128" s="163">
        <v>1377</v>
      </c>
      <c r="G128" s="163">
        <v>1218</v>
      </c>
      <c r="H128" s="163">
        <v>1253</v>
      </c>
      <c r="I128" s="164">
        <f t="shared" si="26"/>
        <v>2.8735632183908066E-2</v>
      </c>
      <c r="J128" s="165">
        <f t="shared" si="27"/>
        <v>6.1864406779660985E-2</v>
      </c>
      <c r="K128" s="164">
        <f>H128/H123</f>
        <v>4.9437758926810023E-2</v>
      </c>
    </row>
    <row r="129" spans="2:11" x14ac:dyDescent="0.25">
      <c r="B129" s="162" t="s">
        <v>113</v>
      </c>
      <c r="C129" s="163">
        <v>1274</v>
      </c>
      <c r="D129" s="163">
        <v>261</v>
      </c>
      <c r="E129" s="163">
        <v>1499</v>
      </c>
      <c r="F129" s="163">
        <v>2104</v>
      </c>
      <c r="G129" s="163">
        <v>1962</v>
      </c>
      <c r="H129" s="163">
        <v>1950</v>
      </c>
      <c r="I129" s="164">
        <f t="shared" si="26"/>
        <v>-6.1162079510703737E-3</v>
      </c>
      <c r="J129" s="165">
        <f t="shared" si="27"/>
        <v>0.53061224489795911</v>
      </c>
      <c r="K129" s="164">
        <f>H129/H123</f>
        <v>7.6938252120733866E-2</v>
      </c>
    </row>
    <row r="130" spans="2:11" x14ac:dyDescent="0.25">
      <c r="B130" s="162" t="s">
        <v>116</v>
      </c>
      <c r="C130" s="163">
        <v>640</v>
      </c>
      <c r="D130" s="163">
        <v>244</v>
      </c>
      <c r="E130" s="163">
        <v>772</v>
      </c>
      <c r="F130" s="163">
        <v>1043</v>
      </c>
      <c r="G130" s="163">
        <v>765</v>
      </c>
      <c r="H130" s="163">
        <v>903</v>
      </c>
      <c r="I130" s="164">
        <f t="shared" si="26"/>
        <v>0.18039215686274512</v>
      </c>
      <c r="J130" s="165">
        <f t="shared" si="27"/>
        <v>0.41093749999999996</v>
      </c>
      <c r="K130" s="164">
        <f>H130/H123</f>
        <v>3.562832905898599E-2</v>
      </c>
    </row>
    <row r="131" spans="2:11" x14ac:dyDescent="0.25">
      <c r="B131" s="162" t="s">
        <v>123</v>
      </c>
      <c r="C131" s="163">
        <v>398</v>
      </c>
      <c r="D131" s="163">
        <v>44</v>
      </c>
      <c r="E131" s="163">
        <v>270</v>
      </c>
      <c r="F131" s="163">
        <v>311</v>
      </c>
      <c r="G131" s="163">
        <v>320</v>
      </c>
      <c r="H131" s="163">
        <v>252</v>
      </c>
      <c r="I131" s="164">
        <f t="shared" si="26"/>
        <v>-0.21250000000000002</v>
      </c>
      <c r="J131" s="165">
        <f t="shared" si="27"/>
        <v>-0.36683417085427139</v>
      </c>
      <c r="K131" s="164">
        <f>H131/H123</f>
        <v>9.9427895048333007E-3</v>
      </c>
    </row>
    <row r="132" spans="2:11" x14ac:dyDescent="0.25">
      <c r="B132" s="162" t="s">
        <v>119</v>
      </c>
      <c r="C132" s="163">
        <v>173</v>
      </c>
      <c r="D132" s="163">
        <v>76</v>
      </c>
      <c r="E132" s="163">
        <v>206</v>
      </c>
      <c r="F132" s="163">
        <v>295</v>
      </c>
      <c r="G132" s="163">
        <v>245</v>
      </c>
      <c r="H132" s="163">
        <v>320</v>
      </c>
      <c r="I132" s="164">
        <f t="shared" si="26"/>
        <v>0.30612244897959173</v>
      </c>
      <c r="J132" s="165">
        <f t="shared" si="27"/>
        <v>0.8497109826589595</v>
      </c>
      <c r="K132" s="164">
        <f>H132/H123</f>
        <v>1.2625764450581969E-2</v>
      </c>
    </row>
    <row r="133" spans="2:11" x14ac:dyDescent="0.25">
      <c r="B133" s="162" t="s">
        <v>128</v>
      </c>
      <c r="C133" s="163">
        <v>208</v>
      </c>
      <c r="D133" s="163">
        <v>8</v>
      </c>
      <c r="E133" s="163">
        <v>185</v>
      </c>
      <c r="F133" s="163">
        <v>174</v>
      </c>
      <c r="G133" s="163">
        <v>200</v>
      </c>
      <c r="H133" s="163">
        <v>161</v>
      </c>
      <c r="I133" s="164">
        <f t="shared" si="26"/>
        <v>-0.19499999999999995</v>
      </c>
      <c r="J133" s="165">
        <f t="shared" si="27"/>
        <v>-0.22596153846153844</v>
      </c>
      <c r="K133" s="164">
        <f>H133/H123</f>
        <v>6.3523377391990531E-3</v>
      </c>
    </row>
    <row r="134" spans="2:11" x14ac:dyDescent="0.25">
      <c r="B134" s="162" t="s">
        <v>131</v>
      </c>
      <c r="C134" s="163">
        <v>394</v>
      </c>
      <c r="D134" s="163">
        <v>25</v>
      </c>
      <c r="E134" s="163">
        <v>330</v>
      </c>
      <c r="F134" s="163">
        <v>359</v>
      </c>
      <c r="G134" s="163">
        <v>370</v>
      </c>
      <c r="H134" s="163">
        <v>471</v>
      </c>
      <c r="I134" s="164">
        <f t="shared" si="26"/>
        <v>0.27297297297297307</v>
      </c>
      <c r="J134" s="165">
        <f t="shared" si="27"/>
        <v>0.19543147208121825</v>
      </c>
      <c r="K134" s="164">
        <f>H134/H123</f>
        <v>1.8583547050700335E-2</v>
      </c>
    </row>
    <row r="135" spans="2:11" x14ac:dyDescent="0.25">
      <c r="B135" s="168" t="s">
        <v>145</v>
      </c>
      <c r="C135" s="169">
        <f t="shared" ref="C135:H135" si="28">C127-SUM(C128:C134)</f>
        <v>6772</v>
      </c>
      <c r="D135" s="169">
        <f t="shared" si="28"/>
        <v>1786</v>
      </c>
      <c r="E135" s="169">
        <f t="shared" si="28"/>
        <v>4914</v>
      </c>
      <c r="F135" s="169">
        <f t="shared" si="28"/>
        <v>8013</v>
      </c>
      <c r="G135" s="169">
        <f t="shared" si="28"/>
        <v>5656</v>
      </c>
      <c r="H135" s="169">
        <f t="shared" si="28"/>
        <v>6592</v>
      </c>
      <c r="I135" s="170">
        <f t="shared" si="26"/>
        <v>0.16548797736916554</v>
      </c>
      <c r="J135" s="171">
        <f t="shared" si="27"/>
        <v>-2.6580035440047278E-2</v>
      </c>
      <c r="K135" s="170">
        <f>H135/H123</f>
        <v>0.26009074768198853</v>
      </c>
    </row>
    <row r="136" spans="2:11" x14ac:dyDescent="0.25">
      <c r="B136" s="153" t="s">
        <v>52</v>
      </c>
      <c r="C136" s="174"/>
      <c r="D136" s="174"/>
      <c r="E136" s="174"/>
      <c r="F136" s="174"/>
      <c r="G136" s="174"/>
      <c r="H136" s="174"/>
      <c r="I136" s="175"/>
      <c r="J136" s="175"/>
      <c r="K136" s="175"/>
    </row>
    <row r="137" spans="2:11" x14ac:dyDescent="0.25">
      <c r="B137" s="154" t="s">
        <v>68</v>
      </c>
      <c r="C137" s="176">
        <v>24722</v>
      </c>
      <c r="D137" s="176">
        <v>6663</v>
      </c>
      <c r="E137" s="176">
        <v>22793</v>
      </c>
      <c r="F137" s="176">
        <v>26785</v>
      </c>
      <c r="G137" s="176">
        <v>28220</v>
      </c>
      <c r="H137" s="176">
        <v>27164</v>
      </c>
      <c r="I137" s="177">
        <f t="shared" ref="I137:I149" si="29">IFERROR(H137/G137-1,"-")</f>
        <v>-3.7420269312544274E-2</v>
      </c>
      <c r="J137" s="177">
        <f t="shared" ref="J137:J149" si="30">IFERROR(H137/C137-1,"-")</f>
        <v>9.8778415985761647E-2</v>
      </c>
      <c r="K137" s="177">
        <f>H137/H137</f>
        <v>1</v>
      </c>
    </row>
    <row r="138" spans="2:11" x14ac:dyDescent="0.25">
      <c r="B138" s="157" t="s">
        <v>97</v>
      </c>
      <c r="C138" s="158">
        <v>2426</v>
      </c>
      <c r="D138" s="158">
        <v>1884</v>
      </c>
      <c r="E138" s="158">
        <v>2108</v>
      </c>
      <c r="F138" s="158">
        <v>1913</v>
      </c>
      <c r="G138" s="158">
        <v>2012</v>
      </c>
      <c r="H138" s="158">
        <v>1535</v>
      </c>
      <c r="I138" s="159">
        <f t="shared" si="29"/>
        <v>-0.23707753479125249</v>
      </c>
      <c r="J138" s="160">
        <f t="shared" si="30"/>
        <v>-0.36727122835943937</v>
      </c>
      <c r="K138" s="159">
        <f>H138/H137</f>
        <v>5.6508614342512149E-2</v>
      </c>
    </row>
    <row r="139" spans="2:11" x14ac:dyDescent="0.25">
      <c r="B139" s="162" t="s">
        <v>103</v>
      </c>
      <c r="C139" s="163">
        <v>994</v>
      </c>
      <c r="D139" s="163">
        <v>1581</v>
      </c>
      <c r="E139" s="163">
        <v>1361</v>
      </c>
      <c r="F139" s="163">
        <v>1032</v>
      </c>
      <c r="G139" s="163">
        <v>957</v>
      </c>
      <c r="H139" s="163">
        <v>458</v>
      </c>
      <c r="I139" s="164">
        <f t="shared" si="29"/>
        <v>-0.5214211076280042</v>
      </c>
      <c r="J139" s="165">
        <f t="shared" si="30"/>
        <v>-0.53923541247484907</v>
      </c>
      <c r="K139" s="164">
        <f>H139/H137</f>
        <v>1.6860550728905906E-2</v>
      </c>
    </row>
    <row r="140" spans="2:11" x14ac:dyDescent="0.25">
      <c r="B140" s="162" t="s">
        <v>100</v>
      </c>
      <c r="C140" s="163">
        <v>1432</v>
      </c>
      <c r="D140" s="163">
        <v>303</v>
      </c>
      <c r="E140" s="163">
        <v>747</v>
      </c>
      <c r="F140" s="163">
        <v>881</v>
      </c>
      <c r="G140" s="163">
        <v>1055</v>
      </c>
      <c r="H140" s="163">
        <v>1077</v>
      </c>
      <c r="I140" s="164">
        <f t="shared" si="29"/>
        <v>2.0853080568720372E-2</v>
      </c>
      <c r="J140" s="165">
        <f t="shared" si="30"/>
        <v>-0.24790502793296088</v>
      </c>
      <c r="K140" s="164">
        <f>H140/H137</f>
        <v>3.9648063613606246E-2</v>
      </c>
    </row>
    <row r="141" spans="2:11" x14ac:dyDescent="0.25">
      <c r="B141" s="157" t="s">
        <v>107</v>
      </c>
      <c r="C141" s="158">
        <v>22296</v>
      </c>
      <c r="D141" s="158">
        <v>4779</v>
      </c>
      <c r="E141" s="158">
        <v>20685</v>
      </c>
      <c r="F141" s="158">
        <v>24872</v>
      </c>
      <c r="G141" s="158">
        <v>26208</v>
      </c>
      <c r="H141" s="158">
        <v>25629</v>
      </c>
      <c r="I141" s="159">
        <f t="shared" si="29"/>
        <v>-2.2092490842490875E-2</v>
      </c>
      <c r="J141" s="160">
        <f t="shared" si="30"/>
        <v>0.14948869752421956</v>
      </c>
      <c r="K141" s="159">
        <f>H141/H137</f>
        <v>0.9434913856574878</v>
      </c>
    </row>
    <row r="142" spans="2:11" x14ac:dyDescent="0.25">
      <c r="B142" s="162" t="s">
        <v>110</v>
      </c>
      <c r="C142" s="163">
        <v>10827</v>
      </c>
      <c r="D142" s="163">
        <v>1336</v>
      </c>
      <c r="E142" s="163">
        <v>6882</v>
      </c>
      <c r="F142" s="163">
        <v>9569</v>
      </c>
      <c r="G142" s="163">
        <v>9971</v>
      </c>
      <c r="H142" s="163">
        <v>10775</v>
      </c>
      <c r="I142" s="164">
        <f t="shared" si="29"/>
        <v>8.0633838130578672E-2</v>
      </c>
      <c r="J142" s="165">
        <f t="shared" si="30"/>
        <v>-4.8028077953264914E-3</v>
      </c>
      <c r="K142" s="164">
        <f>H142/H137</f>
        <v>0.39666470328375791</v>
      </c>
    </row>
    <row r="143" spans="2:11" x14ac:dyDescent="0.25">
      <c r="B143" s="162" t="s">
        <v>113</v>
      </c>
      <c r="C143" s="163">
        <v>1676</v>
      </c>
      <c r="D143" s="163">
        <v>529</v>
      </c>
      <c r="E143" s="163">
        <v>1985</v>
      </c>
      <c r="F143" s="163">
        <v>2131</v>
      </c>
      <c r="G143" s="163">
        <v>2342</v>
      </c>
      <c r="H143" s="163">
        <v>2175</v>
      </c>
      <c r="I143" s="164">
        <f t="shared" si="29"/>
        <v>-7.1306575576430387E-2</v>
      </c>
      <c r="J143" s="165">
        <f t="shared" si="30"/>
        <v>0.2977326968973748</v>
      </c>
      <c r="K143" s="164">
        <f>H143/H137</f>
        <v>8.0069209247533496E-2</v>
      </c>
    </row>
    <row r="144" spans="2:11" x14ac:dyDescent="0.25">
      <c r="B144" s="162" t="s">
        <v>116</v>
      </c>
      <c r="C144" s="163">
        <v>1472</v>
      </c>
      <c r="D144" s="163">
        <v>767</v>
      </c>
      <c r="E144" s="163">
        <v>2156</v>
      </c>
      <c r="F144" s="163">
        <v>2160</v>
      </c>
      <c r="G144" s="163">
        <v>2089</v>
      </c>
      <c r="H144" s="163">
        <v>1603</v>
      </c>
      <c r="I144" s="164">
        <f t="shared" si="29"/>
        <v>-0.23264719961704161</v>
      </c>
      <c r="J144" s="165">
        <f t="shared" si="30"/>
        <v>8.8994565217391353E-2</v>
      </c>
      <c r="K144" s="164">
        <f>H144/H137</f>
        <v>5.901192755117067E-2</v>
      </c>
    </row>
    <row r="145" spans="2:11" x14ac:dyDescent="0.25">
      <c r="B145" s="162" t="s">
        <v>123</v>
      </c>
      <c r="C145" s="163">
        <v>390</v>
      </c>
      <c r="D145" s="163">
        <v>97</v>
      </c>
      <c r="E145" s="163">
        <v>972</v>
      </c>
      <c r="F145" s="163">
        <v>719</v>
      </c>
      <c r="G145" s="163">
        <v>855</v>
      </c>
      <c r="H145" s="163">
        <v>591</v>
      </c>
      <c r="I145" s="164">
        <f t="shared" si="29"/>
        <v>-0.30877192982456136</v>
      </c>
      <c r="J145" s="165">
        <f t="shared" si="30"/>
        <v>0.51538461538461533</v>
      </c>
      <c r="K145" s="164">
        <f>H145/H137</f>
        <v>2.1756736857605655E-2</v>
      </c>
    </row>
    <row r="146" spans="2:11" x14ac:dyDescent="0.25">
      <c r="B146" s="162" t="s">
        <v>119</v>
      </c>
      <c r="C146" s="163">
        <v>515</v>
      </c>
      <c r="D146" s="163">
        <v>131</v>
      </c>
      <c r="E146" s="163">
        <v>624</v>
      </c>
      <c r="F146" s="163">
        <v>523</v>
      </c>
      <c r="G146" s="163">
        <v>595</v>
      </c>
      <c r="H146" s="163">
        <v>571</v>
      </c>
      <c r="I146" s="164">
        <f t="shared" si="29"/>
        <v>-4.033613445378148E-2</v>
      </c>
      <c r="J146" s="165">
        <f t="shared" si="30"/>
        <v>0.10873786407766994</v>
      </c>
      <c r="K146" s="164">
        <f>H146/H137</f>
        <v>2.1020468266823737E-2</v>
      </c>
    </row>
    <row r="147" spans="2:11" x14ac:dyDescent="0.25">
      <c r="B147" s="162" t="s">
        <v>128</v>
      </c>
      <c r="C147" s="163">
        <v>370</v>
      </c>
      <c r="D147" s="163">
        <v>6</v>
      </c>
      <c r="E147" s="163">
        <v>611</v>
      </c>
      <c r="F147" s="163">
        <v>685</v>
      </c>
      <c r="G147" s="163">
        <v>741</v>
      </c>
      <c r="H147" s="163">
        <v>728</v>
      </c>
      <c r="I147" s="164">
        <f t="shared" si="29"/>
        <v>-1.7543859649122862E-2</v>
      </c>
      <c r="J147" s="165">
        <f t="shared" si="30"/>
        <v>0.96756756756756768</v>
      </c>
      <c r="K147" s="164">
        <f>H147/H137</f>
        <v>2.6800176704461786E-2</v>
      </c>
    </row>
    <row r="148" spans="2:11" x14ac:dyDescent="0.25">
      <c r="B148" s="162" t="s">
        <v>131</v>
      </c>
      <c r="C148" s="163">
        <v>964</v>
      </c>
      <c r="D148" s="163">
        <v>12</v>
      </c>
      <c r="E148" s="163">
        <v>434</v>
      </c>
      <c r="F148" s="163">
        <v>704</v>
      </c>
      <c r="G148" s="163">
        <v>710</v>
      </c>
      <c r="H148" s="163">
        <v>580</v>
      </c>
      <c r="I148" s="164">
        <f t="shared" si="29"/>
        <v>-0.18309859154929575</v>
      </c>
      <c r="J148" s="165">
        <f t="shared" si="30"/>
        <v>-0.39834024896265563</v>
      </c>
      <c r="K148" s="164">
        <f>H148/H137</f>
        <v>2.1351789132675599E-2</v>
      </c>
    </row>
    <row r="149" spans="2:11" x14ac:dyDescent="0.25">
      <c r="B149" s="168" t="s">
        <v>145</v>
      </c>
      <c r="C149" s="169">
        <f t="shared" ref="C149:H149" si="31">C141-SUM(C142:C148)</f>
        <v>6082</v>
      </c>
      <c r="D149" s="169">
        <f t="shared" si="31"/>
        <v>1901</v>
      </c>
      <c r="E149" s="169">
        <f t="shared" si="31"/>
        <v>7021</v>
      </c>
      <c r="F149" s="169">
        <f t="shared" si="31"/>
        <v>8381</v>
      </c>
      <c r="G149" s="169">
        <f t="shared" si="31"/>
        <v>8905</v>
      </c>
      <c r="H149" s="169">
        <f t="shared" si="31"/>
        <v>8606</v>
      </c>
      <c r="I149" s="170">
        <f t="shared" si="29"/>
        <v>-3.3576642335766405E-2</v>
      </c>
      <c r="J149" s="171">
        <f t="shared" si="30"/>
        <v>0.41499506741203551</v>
      </c>
      <c r="K149" s="170">
        <f>H149/H137</f>
        <v>0.31681637461345902</v>
      </c>
    </row>
    <row r="150" spans="2:11" x14ac:dyDescent="0.25">
      <c r="B150" s="153" t="s">
        <v>53</v>
      </c>
      <c r="C150" s="174"/>
      <c r="D150" s="174"/>
      <c r="E150" s="174"/>
      <c r="F150" s="174"/>
      <c r="G150" s="174"/>
      <c r="H150" s="174"/>
      <c r="I150" s="175"/>
      <c r="J150" s="175"/>
      <c r="K150" s="175"/>
    </row>
    <row r="151" spans="2:11" x14ac:dyDescent="0.25">
      <c r="B151" s="154" t="s">
        <v>68</v>
      </c>
      <c r="C151" s="176">
        <v>12676</v>
      </c>
      <c r="D151" s="176">
        <v>2636</v>
      </c>
      <c r="E151" s="176">
        <v>10129</v>
      </c>
      <c r="F151" s="176">
        <v>12010</v>
      </c>
      <c r="G151" s="176">
        <v>12675</v>
      </c>
      <c r="H151" s="176">
        <v>11732</v>
      </c>
      <c r="I151" s="177">
        <f t="shared" ref="I151:I163" si="32">IFERROR(H151/G151-1,"-")</f>
        <v>-7.4398422090729777E-2</v>
      </c>
      <c r="J151" s="177">
        <f t="shared" ref="J151:J163" si="33">IFERROR(H151/C151-1,"-")</f>
        <v>-7.4471442095298213E-2</v>
      </c>
      <c r="K151" s="177">
        <f>H151/H151</f>
        <v>1</v>
      </c>
    </row>
    <row r="152" spans="2:11" x14ac:dyDescent="0.25">
      <c r="B152" s="157" t="s">
        <v>97</v>
      </c>
      <c r="C152" s="158">
        <v>5341</v>
      </c>
      <c r="D152" s="158">
        <v>1637</v>
      </c>
      <c r="E152" s="158">
        <v>3984</v>
      </c>
      <c r="F152" s="158">
        <v>4831</v>
      </c>
      <c r="G152" s="158">
        <v>4436</v>
      </c>
      <c r="H152" s="158">
        <v>3782</v>
      </c>
      <c r="I152" s="159">
        <f t="shared" si="32"/>
        <v>-0.14743011722272314</v>
      </c>
      <c r="J152" s="160">
        <f t="shared" si="33"/>
        <v>-0.2918929039505711</v>
      </c>
      <c r="K152" s="159">
        <f>H152/H151</f>
        <v>0.32236617797476985</v>
      </c>
    </row>
    <row r="153" spans="2:11" x14ac:dyDescent="0.25">
      <c r="B153" s="162" t="s">
        <v>103</v>
      </c>
      <c r="C153" s="163">
        <v>3325</v>
      </c>
      <c r="D153" s="163">
        <v>1390</v>
      </c>
      <c r="E153" s="163">
        <v>3159</v>
      </c>
      <c r="F153" s="163">
        <v>3383</v>
      </c>
      <c r="G153" s="163">
        <v>3365</v>
      </c>
      <c r="H153" s="163">
        <v>2617</v>
      </c>
      <c r="I153" s="164">
        <f t="shared" si="32"/>
        <v>-0.22228826151560177</v>
      </c>
      <c r="J153" s="165">
        <f t="shared" si="33"/>
        <v>-0.21293233082706764</v>
      </c>
      <c r="K153" s="164">
        <f>H153/H151</f>
        <v>0.22306512103648141</v>
      </c>
    </row>
    <row r="154" spans="2:11" x14ac:dyDescent="0.25">
      <c r="B154" s="162" t="s">
        <v>100</v>
      </c>
      <c r="C154" s="163">
        <v>2016</v>
      </c>
      <c r="D154" s="163">
        <v>247</v>
      </c>
      <c r="E154" s="163">
        <v>825</v>
      </c>
      <c r="F154" s="163">
        <v>1448</v>
      </c>
      <c r="G154" s="163">
        <v>1071</v>
      </c>
      <c r="H154" s="163">
        <v>1165</v>
      </c>
      <c r="I154" s="164">
        <f t="shared" si="32"/>
        <v>8.776844070961709E-2</v>
      </c>
      <c r="J154" s="165">
        <f t="shared" si="33"/>
        <v>-0.42212301587301593</v>
      </c>
      <c r="K154" s="164">
        <f>H154/H151</f>
        <v>9.9301056938288446E-2</v>
      </c>
    </row>
    <row r="155" spans="2:11" x14ac:dyDescent="0.25">
      <c r="B155" s="157" t="s">
        <v>107</v>
      </c>
      <c r="C155" s="158">
        <v>7335</v>
      </c>
      <c r="D155" s="158">
        <v>999</v>
      </c>
      <c r="E155" s="158">
        <v>6145</v>
      </c>
      <c r="F155" s="158">
        <v>7179</v>
      </c>
      <c r="G155" s="158">
        <v>8239</v>
      </c>
      <c r="H155" s="158">
        <v>7950</v>
      </c>
      <c r="I155" s="159">
        <f t="shared" si="32"/>
        <v>-3.5077072460250047E-2</v>
      </c>
      <c r="J155" s="160">
        <f t="shared" si="33"/>
        <v>8.3844580777096223E-2</v>
      </c>
      <c r="K155" s="159">
        <f>H155/H151</f>
        <v>0.67763382202523015</v>
      </c>
    </row>
    <row r="156" spans="2:11" x14ac:dyDescent="0.25">
      <c r="B156" s="162" t="s">
        <v>110</v>
      </c>
      <c r="C156" s="163">
        <v>2338</v>
      </c>
      <c r="D156" s="163">
        <v>180</v>
      </c>
      <c r="E156" s="163">
        <v>1605</v>
      </c>
      <c r="F156" s="163">
        <v>2615</v>
      </c>
      <c r="G156" s="163">
        <v>2396</v>
      </c>
      <c r="H156" s="163">
        <v>1949</v>
      </c>
      <c r="I156" s="164">
        <f t="shared" si="32"/>
        <v>-0.18656093489148584</v>
      </c>
      <c r="J156" s="165">
        <f t="shared" si="33"/>
        <v>-0.16638152266894779</v>
      </c>
      <c r="K156" s="164">
        <f>H156/H151</f>
        <v>0.16612683259461303</v>
      </c>
    </row>
    <row r="157" spans="2:11" x14ac:dyDescent="0.25">
      <c r="B157" s="162" t="s">
        <v>113</v>
      </c>
      <c r="C157" s="163">
        <v>1982</v>
      </c>
      <c r="D157" s="163">
        <v>277</v>
      </c>
      <c r="E157" s="163">
        <v>2110</v>
      </c>
      <c r="F157" s="163">
        <v>1634</v>
      </c>
      <c r="G157" s="163">
        <v>1778</v>
      </c>
      <c r="H157" s="163">
        <v>1737</v>
      </c>
      <c r="I157" s="164">
        <f t="shared" si="32"/>
        <v>-2.3059617547806499E-2</v>
      </c>
      <c r="J157" s="165">
        <f t="shared" si="33"/>
        <v>-0.12361251261352169</v>
      </c>
      <c r="K157" s="164">
        <f>H157/H151</f>
        <v>0.14805659734060689</v>
      </c>
    </row>
    <row r="158" spans="2:11" x14ac:dyDescent="0.25">
      <c r="B158" s="162" t="s">
        <v>116</v>
      </c>
      <c r="C158" s="163">
        <v>653</v>
      </c>
      <c r="D158" s="163">
        <v>183</v>
      </c>
      <c r="E158" s="163">
        <v>556</v>
      </c>
      <c r="F158" s="163">
        <v>961</v>
      </c>
      <c r="G158" s="163">
        <v>1151</v>
      </c>
      <c r="H158" s="163">
        <v>1499</v>
      </c>
      <c r="I158" s="164">
        <f t="shared" si="32"/>
        <v>0.30234578627280628</v>
      </c>
      <c r="J158" s="165">
        <f t="shared" si="33"/>
        <v>1.2955589586523737</v>
      </c>
      <c r="K158" s="164">
        <f>H158/H151</f>
        <v>0.12777020115922263</v>
      </c>
    </row>
    <row r="159" spans="2:11" x14ac:dyDescent="0.25">
      <c r="B159" s="162" t="s">
        <v>123</v>
      </c>
      <c r="C159" s="163">
        <v>192</v>
      </c>
      <c r="D159" s="163">
        <v>14</v>
      </c>
      <c r="E159" s="163">
        <v>152</v>
      </c>
      <c r="F159" s="163">
        <v>231</v>
      </c>
      <c r="G159" s="163">
        <v>302</v>
      </c>
      <c r="H159" s="163">
        <v>264</v>
      </c>
      <c r="I159" s="164">
        <f t="shared" si="32"/>
        <v>-0.1258278145695364</v>
      </c>
      <c r="J159" s="165">
        <f t="shared" si="33"/>
        <v>0.375</v>
      </c>
      <c r="K159" s="164">
        <f>H159/H151</f>
        <v>2.250255710876236E-2</v>
      </c>
    </row>
    <row r="160" spans="2:11" x14ac:dyDescent="0.25">
      <c r="B160" s="162" t="s">
        <v>119</v>
      </c>
      <c r="C160" s="163">
        <v>326</v>
      </c>
      <c r="D160" s="163">
        <v>42</v>
      </c>
      <c r="E160" s="163">
        <v>308</v>
      </c>
      <c r="F160" s="163">
        <v>226</v>
      </c>
      <c r="G160" s="163">
        <v>266</v>
      </c>
      <c r="H160" s="163">
        <v>303</v>
      </c>
      <c r="I160" s="164">
        <f t="shared" si="32"/>
        <v>0.13909774436090228</v>
      </c>
      <c r="J160" s="165">
        <f t="shared" si="33"/>
        <v>-7.055214723926384E-2</v>
      </c>
      <c r="K160" s="164">
        <f>H160/H151</f>
        <v>2.5826798499829526E-2</v>
      </c>
    </row>
    <row r="161" spans="2:11" x14ac:dyDescent="0.25">
      <c r="B161" s="162" t="s">
        <v>128</v>
      </c>
      <c r="C161" s="163">
        <v>59</v>
      </c>
      <c r="D161" s="163">
        <v>6</v>
      </c>
      <c r="E161" s="163">
        <v>63</v>
      </c>
      <c r="F161" s="163">
        <v>84</v>
      </c>
      <c r="G161" s="163">
        <v>145</v>
      </c>
      <c r="H161" s="163">
        <v>109</v>
      </c>
      <c r="I161" s="164">
        <f t="shared" si="32"/>
        <v>-0.24827586206896557</v>
      </c>
      <c r="J161" s="165">
        <f t="shared" si="33"/>
        <v>0.84745762711864403</v>
      </c>
      <c r="K161" s="164">
        <f>H161/H151</f>
        <v>9.2908285032390053E-3</v>
      </c>
    </row>
    <row r="162" spans="2:11" x14ac:dyDescent="0.25">
      <c r="B162" s="162" t="s">
        <v>131</v>
      </c>
      <c r="C162" s="163">
        <v>197</v>
      </c>
      <c r="D162" s="163">
        <v>1</v>
      </c>
      <c r="E162" s="163">
        <v>159</v>
      </c>
      <c r="F162" s="163">
        <v>110</v>
      </c>
      <c r="G162" s="163">
        <v>211</v>
      </c>
      <c r="H162" s="163">
        <v>178</v>
      </c>
      <c r="I162" s="164">
        <f t="shared" si="32"/>
        <v>-0.15639810426540279</v>
      </c>
      <c r="J162" s="165">
        <f t="shared" si="33"/>
        <v>-9.6446700507614169E-2</v>
      </c>
      <c r="K162" s="164">
        <f>H162/H151</f>
        <v>1.5172178656665531E-2</v>
      </c>
    </row>
    <row r="163" spans="2:11" x14ac:dyDescent="0.25">
      <c r="B163" s="168" t="s">
        <v>145</v>
      </c>
      <c r="C163" s="169">
        <f t="shared" ref="C163:H163" si="34">C155-SUM(C156:C162)</f>
        <v>1588</v>
      </c>
      <c r="D163" s="169">
        <f t="shared" si="34"/>
        <v>296</v>
      </c>
      <c r="E163" s="169">
        <f t="shared" si="34"/>
        <v>1192</v>
      </c>
      <c r="F163" s="169">
        <f t="shared" si="34"/>
        <v>1318</v>
      </c>
      <c r="G163" s="169">
        <f t="shared" si="34"/>
        <v>1990</v>
      </c>
      <c r="H163" s="169">
        <f t="shared" si="34"/>
        <v>1911</v>
      </c>
      <c r="I163" s="170">
        <f t="shared" si="32"/>
        <v>-3.9698492462311608E-2</v>
      </c>
      <c r="J163" s="171">
        <f t="shared" si="33"/>
        <v>0.20340050377833752</v>
      </c>
      <c r="K163" s="170">
        <f>H163/H151</f>
        <v>0.16288782816229117</v>
      </c>
    </row>
    <row r="164" spans="2:11" x14ac:dyDescent="0.25">
      <c r="C164" s="79"/>
      <c r="D164" s="79"/>
      <c r="E164" s="79"/>
      <c r="F164" s="79"/>
      <c r="G164" s="79"/>
      <c r="H164" s="79"/>
      <c r="I164" s="79"/>
    </row>
    <row r="165" spans="2:11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  <c r="K165" s="105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CD3F1A-5810-4FC0-925D-4E0179339416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260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45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v>4872456</v>
      </c>
      <c r="D9" s="176">
        <v>4831573</v>
      </c>
      <c r="E9" s="176">
        <v>1565030</v>
      </c>
      <c r="F9" s="176">
        <v>4757683</v>
      </c>
      <c r="G9" s="176">
        <v>5188807</v>
      </c>
      <c r="H9" s="176">
        <v>5480280</v>
      </c>
      <c r="I9" s="177">
        <f>IFERROR(H9/G9-1,"-")</f>
        <v>5.6173413272068151E-2</v>
      </c>
      <c r="J9" s="177">
        <f>IFERROR(H9/D9-1,"-")</f>
        <v>0.13426414130553344</v>
      </c>
      <c r="K9" s="176">
        <f>H9-G9</f>
        <v>291473</v>
      </c>
      <c r="L9" s="176">
        <f>H9-D9</f>
        <v>648707</v>
      </c>
      <c r="M9" s="177">
        <f t="shared" ref="M9:M21" si="0">H9/H$9</f>
        <v>1</v>
      </c>
      <c r="P9" s="154" t="s">
        <v>68</v>
      </c>
      <c r="Q9" s="176">
        <v>1322486</v>
      </c>
      <c r="R9" s="176">
        <v>1299411</v>
      </c>
      <c r="S9" s="176">
        <v>353830</v>
      </c>
      <c r="T9" s="176">
        <v>1243535</v>
      </c>
      <c r="U9" s="176">
        <v>1319978</v>
      </c>
      <c r="V9" s="176">
        <v>1387823</v>
      </c>
      <c r="W9" s="177">
        <f>IFERROR(V9/U9-1,"-")</f>
        <v>5.139858391579244E-2</v>
      </c>
      <c r="X9" s="177">
        <f>IFERROR(V9/R9-1,"-")</f>
        <v>6.8040058149423155E-2</v>
      </c>
      <c r="Y9" s="176">
        <f>V9-U9</f>
        <v>67845</v>
      </c>
      <c r="Z9" s="176">
        <f>V9-R9</f>
        <v>88412</v>
      </c>
      <c r="AA9" s="177">
        <f t="shared" ref="AA9:AA21" si="1">V9/V$9</f>
        <v>1</v>
      </c>
    </row>
    <row r="10" spans="1:27" x14ac:dyDescent="0.25">
      <c r="A10" s="161" t="s">
        <v>103</v>
      </c>
      <c r="B10" s="157" t="s">
        <v>97</v>
      </c>
      <c r="C10" s="158">
        <v>1028693</v>
      </c>
      <c r="D10" s="158">
        <v>1047557</v>
      </c>
      <c r="E10" s="158">
        <v>456675</v>
      </c>
      <c r="F10" s="158">
        <v>1016781</v>
      </c>
      <c r="G10" s="158">
        <v>1041269</v>
      </c>
      <c r="H10" s="158">
        <v>1058434</v>
      </c>
      <c r="I10" s="160">
        <f>IFERROR(H10/G10-1,"-")</f>
        <v>1.6484693196474609E-2</v>
      </c>
      <c r="J10" s="159">
        <f t="shared" ref="J10:J21" si="2">IFERROR(H10/D10-1,"-")</f>
        <v>1.03832058780573E-2</v>
      </c>
      <c r="K10" s="158">
        <f t="shared" ref="K10:K20" si="3">H10-G10</f>
        <v>17165</v>
      </c>
      <c r="L10" s="158">
        <f t="shared" ref="L10:L21" si="4">H10-D10</f>
        <v>10877</v>
      </c>
      <c r="M10" s="159">
        <f t="shared" si="0"/>
        <v>0.19313502229813076</v>
      </c>
      <c r="P10" s="157" t="s">
        <v>97</v>
      </c>
      <c r="Q10" s="158">
        <v>132322</v>
      </c>
      <c r="R10" s="158">
        <v>127819</v>
      </c>
      <c r="S10" s="158">
        <v>46908</v>
      </c>
      <c r="T10" s="158">
        <v>123951</v>
      </c>
      <c r="U10" s="158">
        <v>118966</v>
      </c>
      <c r="V10" s="158">
        <v>114660</v>
      </c>
      <c r="W10" s="160">
        <f>IFERROR(V10/U10-1,"-")</f>
        <v>-3.6195215439705497E-2</v>
      </c>
      <c r="X10" s="159">
        <f t="shared" ref="X10:X21" si="5">IFERROR(V10/R10-1,"-")</f>
        <v>-0.10295026560996412</v>
      </c>
      <c r="Y10" s="157">
        <f t="shared" ref="Y10:Y20" si="6">V10-U10</f>
        <v>-4306</v>
      </c>
      <c r="Z10" s="158">
        <f t="shared" ref="Z10:Z21" si="7">V10-R10</f>
        <v>-13159</v>
      </c>
      <c r="AA10" s="159">
        <f t="shared" si="1"/>
        <v>8.2618604822084662E-2</v>
      </c>
    </row>
    <row r="11" spans="1:27" x14ac:dyDescent="0.25">
      <c r="A11" s="161" t="s">
        <v>100</v>
      </c>
      <c r="B11" s="162" t="s">
        <v>103</v>
      </c>
      <c r="C11" s="163">
        <v>422456</v>
      </c>
      <c r="D11" s="163">
        <v>415150</v>
      </c>
      <c r="E11" s="163">
        <v>208389</v>
      </c>
      <c r="F11" s="163">
        <v>423208</v>
      </c>
      <c r="G11" s="163">
        <v>428791</v>
      </c>
      <c r="H11" s="163">
        <v>421973</v>
      </c>
      <c r="I11" s="165">
        <f>IFERROR(H11/G11-1,"-")</f>
        <v>-1.5900520300099585E-2</v>
      </c>
      <c r="J11" s="164">
        <f t="shared" si="2"/>
        <v>1.6435023485487088E-2</v>
      </c>
      <c r="K11" s="163">
        <f t="shared" si="3"/>
        <v>-6818</v>
      </c>
      <c r="L11" s="163">
        <f t="shared" si="4"/>
        <v>6823</v>
      </c>
      <c r="M11" s="164">
        <f t="shared" si="0"/>
        <v>7.6998438036012765E-2</v>
      </c>
      <c r="P11" s="162" t="s">
        <v>103</v>
      </c>
      <c r="Q11" s="163">
        <v>42034</v>
      </c>
      <c r="R11" s="163">
        <v>51328</v>
      </c>
      <c r="S11" s="163">
        <v>23289</v>
      </c>
      <c r="T11" s="163">
        <v>48094</v>
      </c>
      <c r="U11" s="163">
        <v>51902</v>
      </c>
      <c r="V11" s="163">
        <v>50245</v>
      </c>
      <c r="W11" s="165">
        <f>IFERROR(V11/U11-1,"-")</f>
        <v>-3.1925552001849655E-2</v>
      </c>
      <c r="X11" s="164">
        <f t="shared" si="5"/>
        <v>-2.1099594763092311E-2</v>
      </c>
      <c r="Y11" s="162">
        <f t="shared" si="6"/>
        <v>-1657</v>
      </c>
      <c r="Z11" s="163">
        <f t="shared" si="7"/>
        <v>-1083</v>
      </c>
      <c r="AA11" s="164">
        <f>V11/V$9</f>
        <v>3.6204184539382907E-2</v>
      </c>
    </row>
    <row r="12" spans="1:27" x14ac:dyDescent="0.25">
      <c r="A12" s="1"/>
      <c r="B12" s="162" t="s">
        <v>100</v>
      </c>
      <c r="C12" s="163">
        <v>606237</v>
      </c>
      <c r="D12" s="163">
        <v>632407</v>
      </c>
      <c r="E12" s="163">
        <v>248286</v>
      </c>
      <c r="F12" s="163">
        <v>593573</v>
      </c>
      <c r="G12" s="163">
        <v>612478</v>
      </c>
      <c r="H12" s="163">
        <v>636461</v>
      </c>
      <c r="I12" s="165">
        <f>IFERROR(H12/G12-1,"-")</f>
        <v>3.915732483452472E-2</v>
      </c>
      <c r="J12" s="164">
        <f t="shared" si="2"/>
        <v>6.4104287270696503E-3</v>
      </c>
      <c r="K12" s="163">
        <f t="shared" si="3"/>
        <v>23983</v>
      </c>
      <c r="L12" s="163">
        <f t="shared" si="4"/>
        <v>4054</v>
      </c>
      <c r="M12" s="164">
        <f t="shared" si="0"/>
        <v>0.116136584262118</v>
      </c>
      <c r="P12" s="162" t="s">
        <v>100</v>
      </c>
      <c r="Q12" s="163">
        <v>90288</v>
      </c>
      <c r="R12" s="163">
        <v>76491</v>
      </c>
      <c r="S12" s="163">
        <v>23619</v>
      </c>
      <c r="T12" s="163">
        <v>75857</v>
      </c>
      <c r="U12" s="163">
        <v>67064</v>
      </c>
      <c r="V12" s="163">
        <v>64415</v>
      </c>
      <c r="W12" s="165">
        <f>IFERROR(V12/U12-1,"-")</f>
        <v>-3.9499582488369267E-2</v>
      </c>
      <c r="X12" s="164">
        <f t="shared" si="5"/>
        <v>-0.15787478265416843</v>
      </c>
      <c r="Y12" s="162">
        <f t="shared" si="6"/>
        <v>-2649</v>
      </c>
      <c r="Z12" s="163">
        <f t="shared" si="7"/>
        <v>-12076</v>
      </c>
      <c r="AA12" s="164">
        <f t="shared" si="1"/>
        <v>4.6414420282701756E-2</v>
      </c>
    </row>
    <row r="13" spans="1:27" s="56" customFormat="1" x14ac:dyDescent="0.25">
      <c r="B13" s="157" t="s">
        <v>107</v>
      </c>
      <c r="C13" s="158">
        <v>3843763</v>
      </c>
      <c r="D13" s="158">
        <v>3784016</v>
      </c>
      <c r="E13" s="158">
        <v>1108355</v>
      </c>
      <c r="F13" s="158">
        <v>3740902</v>
      </c>
      <c r="G13" s="158">
        <v>4147538</v>
      </c>
      <c r="H13" s="158">
        <v>4421846</v>
      </c>
      <c r="I13" s="160">
        <f>IFERROR(H13/G13-1,"-")</f>
        <v>6.6137549553494157E-2</v>
      </c>
      <c r="J13" s="159">
        <f t="shared" si="2"/>
        <v>0.16855901243546545</v>
      </c>
      <c r="K13" s="158">
        <f t="shared" si="3"/>
        <v>274308</v>
      </c>
      <c r="L13" s="158">
        <f t="shared" si="4"/>
        <v>637830</v>
      </c>
      <c r="M13" s="159">
        <f t="shared" si="0"/>
        <v>0.80686497770186927</v>
      </c>
      <c r="P13" s="157" t="s">
        <v>107</v>
      </c>
      <c r="Q13" s="158">
        <v>1190164</v>
      </c>
      <c r="R13" s="158">
        <v>1171592</v>
      </c>
      <c r="S13" s="158">
        <v>306922</v>
      </c>
      <c r="T13" s="158">
        <v>1119584</v>
      </c>
      <c r="U13" s="158">
        <v>1201012</v>
      </c>
      <c r="V13" s="158">
        <v>1273163</v>
      </c>
      <c r="W13" s="160">
        <f>IFERROR(V13/U13-1,"-")</f>
        <v>6.007516994001727E-2</v>
      </c>
      <c r="X13" s="159">
        <f t="shared" si="5"/>
        <v>8.6694856229813766E-2</v>
      </c>
      <c r="Y13" s="157">
        <f t="shared" si="6"/>
        <v>72151</v>
      </c>
      <c r="Z13" s="158">
        <f t="shared" si="7"/>
        <v>101571</v>
      </c>
      <c r="AA13" s="159">
        <f t="shared" si="1"/>
        <v>0.91738139517791539</v>
      </c>
    </row>
    <row r="14" spans="1:27" s="56" customFormat="1" x14ac:dyDescent="0.25">
      <c r="B14" s="162" t="s">
        <v>110</v>
      </c>
      <c r="C14" s="163">
        <v>1692213</v>
      </c>
      <c r="D14" s="163">
        <v>1721079</v>
      </c>
      <c r="E14" s="163">
        <v>436126</v>
      </c>
      <c r="F14" s="163">
        <v>1722453</v>
      </c>
      <c r="G14" s="163">
        <v>1939344</v>
      </c>
      <c r="H14" s="163">
        <v>2075266</v>
      </c>
      <c r="I14" s="165">
        <f t="shared" ref="I14:I21" si="8">IFERROR(H14/G14-1,"-")</f>
        <v>7.0086585979588945E-2</v>
      </c>
      <c r="J14" s="164">
        <f t="shared" si="2"/>
        <v>0.2057935748446178</v>
      </c>
      <c r="K14" s="163">
        <f t="shared" si="3"/>
        <v>135922</v>
      </c>
      <c r="L14" s="163">
        <f t="shared" si="4"/>
        <v>354187</v>
      </c>
      <c r="M14" s="164">
        <f t="shared" si="0"/>
        <v>0.37867882662929631</v>
      </c>
      <c r="P14" s="162" t="s">
        <v>110</v>
      </c>
      <c r="Q14" s="163">
        <v>614177</v>
      </c>
      <c r="R14" s="163">
        <v>640459</v>
      </c>
      <c r="S14" s="163">
        <v>138827</v>
      </c>
      <c r="T14" s="163">
        <v>581865</v>
      </c>
      <c r="U14" s="163">
        <v>634691</v>
      </c>
      <c r="V14" s="163">
        <v>683651</v>
      </c>
      <c r="W14" s="165">
        <f t="shared" ref="W14:W21" si="9">IFERROR(V14/U14-1,"-")</f>
        <v>7.7139899573178239E-2</v>
      </c>
      <c r="X14" s="164">
        <f t="shared" si="5"/>
        <v>6.743913349644548E-2</v>
      </c>
      <c r="Y14" s="162">
        <f t="shared" si="6"/>
        <v>48960</v>
      </c>
      <c r="Z14" s="163">
        <f t="shared" si="7"/>
        <v>43192</v>
      </c>
      <c r="AA14" s="164">
        <f t="shared" si="1"/>
        <v>0.49260676613660387</v>
      </c>
    </row>
    <row r="15" spans="1:27" x14ac:dyDescent="0.25">
      <c r="A15" s="1"/>
      <c r="B15" s="162" t="s">
        <v>113</v>
      </c>
      <c r="C15" s="163">
        <v>580856</v>
      </c>
      <c r="D15" s="163">
        <v>491040</v>
      </c>
      <c r="E15" s="163">
        <v>138813</v>
      </c>
      <c r="F15" s="163">
        <v>385709</v>
      </c>
      <c r="G15" s="163">
        <v>431586</v>
      </c>
      <c r="H15" s="163">
        <v>447017</v>
      </c>
      <c r="I15" s="165">
        <f t="shared" si="8"/>
        <v>3.5754171822070191E-2</v>
      </c>
      <c r="J15" s="164">
        <f t="shared" si="2"/>
        <v>-8.9652574128380569E-2</v>
      </c>
      <c r="K15" s="163">
        <f t="shared" si="3"/>
        <v>15431</v>
      </c>
      <c r="L15" s="163">
        <f t="shared" si="4"/>
        <v>-44023</v>
      </c>
      <c r="M15" s="164">
        <f t="shared" si="0"/>
        <v>8.1568277533264719E-2</v>
      </c>
      <c r="P15" s="162" t="s">
        <v>113</v>
      </c>
      <c r="Q15" s="163">
        <v>72717</v>
      </c>
      <c r="R15" s="163">
        <v>52401</v>
      </c>
      <c r="S15" s="163">
        <v>15137</v>
      </c>
      <c r="T15" s="163">
        <v>39072</v>
      </c>
      <c r="U15" s="163">
        <v>45133</v>
      </c>
      <c r="V15" s="163">
        <v>44501</v>
      </c>
      <c r="W15" s="165">
        <f t="shared" si="9"/>
        <v>-1.4003057629672355E-2</v>
      </c>
      <c r="X15" s="164">
        <f t="shared" si="5"/>
        <v>-0.15076048167019718</v>
      </c>
      <c r="Y15" s="162">
        <f t="shared" si="6"/>
        <v>-632</v>
      </c>
      <c r="Z15" s="163">
        <f t="shared" si="7"/>
        <v>-7900</v>
      </c>
      <c r="AA15" s="164">
        <f t="shared" si="1"/>
        <v>3.2065328215485689E-2</v>
      </c>
    </row>
    <row r="16" spans="1:27" x14ac:dyDescent="0.25">
      <c r="A16" s="1"/>
      <c r="B16" s="162" t="s">
        <v>116</v>
      </c>
      <c r="C16" s="163">
        <v>162041</v>
      </c>
      <c r="D16" s="163">
        <v>166950</v>
      </c>
      <c r="E16" s="163">
        <v>58766</v>
      </c>
      <c r="F16" s="163">
        <v>197280</v>
      </c>
      <c r="G16" s="163">
        <v>216824</v>
      </c>
      <c r="H16" s="163">
        <v>230379</v>
      </c>
      <c r="I16" s="165">
        <f t="shared" si="8"/>
        <v>6.2516142124487972E-2</v>
      </c>
      <c r="J16" s="164">
        <f t="shared" si="2"/>
        <v>0.37992812219227323</v>
      </c>
      <c r="K16" s="163">
        <f t="shared" si="3"/>
        <v>13555</v>
      </c>
      <c r="L16" s="163">
        <f t="shared" si="4"/>
        <v>63429</v>
      </c>
      <c r="M16" s="164">
        <f t="shared" si="0"/>
        <v>4.2037815586064946E-2</v>
      </c>
      <c r="P16" s="162" t="s">
        <v>116</v>
      </c>
      <c r="Q16" s="163">
        <v>23684</v>
      </c>
      <c r="R16" s="163">
        <v>24405</v>
      </c>
      <c r="S16" s="163">
        <v>9417</v>
      </c>
      <c r="T16" s="163">
        <v>27268</v>
      </c>
      <c r="U16" s="163">
        <v>28898</v>
      </c>
      <c r="V16" s="163">
        <v>29098</v>
      </c>
      <c r="W16" s="165">
        <f t="shared" si="9"/>
        <v>6.9208941795280143E-3</v>
      </c>
      <c r="X16" s="164">
        <f t="shared" si="5"/>
        <v>0.19229666052038508</v>
      </c>
      <c r="Y16" s="162">
        <f t="shared" si="6"/>
        <v>200</v>
      </c>
      <c r="Z16" s="163">
        <f t="shared" si="7"/>
        <v>4693</v>
      </c>
      <c r="AA16" s="164">
        <f t="shared" si="1"/>
        <v>2.0966650646372053E-2</v>
      </c>
    </row>
    <row r="17" spans="1:27" x14ac:dyDescent="0.25">
      <c r="A17" s="1"/>
      <c r="B17" s="162" t="s">
        <v>123</v>
      </c>
      <c r="C17" s="163">
        <v>146606</v>
      </c>
      <c r="D17" s="163">
        <v>137818</v>
      </c>
      <c r="E17" s="163">
        <v>39648</v>
      </c>
      <c r="F17" s="163">
        <v>169583</v>
      </c>
      <c r="G17" s="163">
        <v>165044</v>
      </c>
      <c r="H17" s="163">
        <v>174675</v>
      </c>
      <c r="I17" s="165">
        <f t="shared" si="8"/>
        <v>5.8354135866799162E-2</v>
      </c>
      <c r="J17" s="164">
        <f t="shared" si="2"/>
        <v>0.26743241086070024</v>
      </c>
      <c r="K17" s="163">
        <f t="shared" si="3"/>
        <v>9631</v>
      </c>
      <c r="L17" s="163">
        <f t="shared" si="4"/>
        <v>36857</v>
      </c>
      <c r="M17" s="164">
        <f t="shared" si="0"/>
        <v>3.1873371433576388E-2</v>
      </c>
      <c r="P17" s="162" t="s">
        <v>123</v>
      </c>
      <c r="Q17" s="163">
        <v>55932</v>
      </c>
      <c r="R17" s="163">
        <v>53890</v>
      </c>
      <c r="S17" s="163">
        <v>13619</v>
      </c>
      <c r="T17" s="163">
        <v>57015</v>
      </c>
      <c r="U17" s="163">
        <v>55478</v>
      </c>
      <c r="V17" s="163">
        <v>57898</v>
      </c>
      <c r="W17" s="165">
        <f t="shared" si="9"/>
        <v>4.3620894769097696E-2</v>
      </c>
      <c r="X17" s="164">
        <f t="shared" si="5"/>
        <v>7.4373724253108175E-2</v>
      </c>
      <c r="Y17" s="162">
        <f t="shared" si="6"/>
        <v>2420</v>
      </c>
      <c r="Z17" s="163">
        <f t="shared" si="7"/>
        <v>4008</v>
      </c>
      <c r="AA17" s="164">
        <f t="shared" si="1"/>
        <v>4.1718576504352498E-2</v>
      </c>
    </row>
    <row r="18" spans="1:27" x14ac:dyDescent="0.25">
      <c r="A18" s="1"/>
      <c r="B18" s="162" t="s">
        <v>119</v>
      </c>
      <c r="C18" s="163">
        <v>136223</v>
      </c>
      <c r="D18" s="163">
        <v>133862</v>
      </c>
      <c r="E18" s="163">
        <v>55530</v>
      </c>
      <c r="F18" s="163">
        <v>146133</v>
      </c>
      <c r="G18" s="163">
        <v>151265</v>
      </c>
      <c r="H18" s="163">
        <v>157483</v>
      </c>
      <c r="I18" s="165">
        <f t="shared" si="8"/>
        <v>4.1106667107394301E-2</v>
      </c>
      <c r="J18" s="164">
        <f t="shared" si="2"/>
        <v>0.1764578446459788</v>
      </c>
      <c r="K18" s="163">
        <f t="shared" si="3"/>
        <v>6218</v>
      </c>
      <c r="L18" s="163">
        <f t="shared" si="4"/>
        <v>23621</v>
      </c>
      <c r="M18" s="164">
        <f t="shared" si="0"/>
        <v>2.8736305444247375E-2</v>
      </c>
      <c r="P18" s="162" t="s">
        <v>119</v>
      </c>
      <c r="Q18" s="163">
        <v>41910</v>
      </c>
      <c r="R18" s="163">
        <v>41202</v>
      </c>
      <c r="S18" s="163">
        <v>14577</v>
      </c>
      <c r="T18" s="163">
        <v>38767</v>
      </c>
      <c r="U18" s="163">
        <v>44187</v>
      </c>
      <c r="V18" s="163">
        <v>44633</v>
      </c>
      <c r="W18" s="165">
        <f t="shared" si="9"/>
        <v>1.0093466404146101E-2</v>
      </c>
      <c r="X18" s="164">
        <f t="shared" si="5"/>
        <v>8.3272656667152001E-2</v>
      </c>
      <c r="Y18" s="162">
        <f t="shared" si="6"/>
        <v>446</v>
      </c>
      <c r="Z18" s="163">
        <f t="shared" si="7"/>
        <v>3431</v>
      </c>
      <c r="AA18" s="164">
        <f t="shared" si="1"/>
        <v>3.2160441209001439E-2</v>
      </c>
    </row>
    <row r="19" spans="1:27" x14ac:dyDescent="0.25">
      <c r="A19" s="161" t="s">
        <v>144</v>
      </c>
      <c r="B19" s="162" t="s">
        <v>128</v>
      </c>
      <c r="C19" s="163">
        <v>68669</v>
      </c>
      <c r="D19" s="163">
        <v>74390</v>
      </c>
      <c r="E19" s="163">
        <v>28782</v>
      </c>
      <c r="F19" s="163">
        <v>62340</v>
      </c>
      <c r="G19" s="163">
        <v>67966</v>
      </c>
      <c r="H19" s="163">
        <v>63716</v>
      </c>
      <c r="I19" s="165">
        <f t="shared" si="8"/>
        <v>-6.2531265632816413E-2</v>
      </c>
      <c r="J19" s="164">
        <f t="shared" si="2"/>
        <v>-0.14348702782632072</v>
      </c>
      <c r="K19" s="163">
        <f t="shared" si="3"/>
        <v>-4250</v>
      </c>
      <c r="L19" s="163">
        <f t="shared" si="4"/>
        <v>-10674</v>
      </c>
      <c r="M19" s="164">
        <f t="shared" si="0"/>
        <v>1.1626413248958082E-2</v>
      </c>
      <c r="P19" s="162" t="s">
        <v>128</v>
      </c>
      <c r="Q19" s="163">
        <v>28055</v>
      </c>
      <c r="R19" s="163">
        <v>26919</v>
      </c>
      <c r="S19" s="163">
        <v>9714</v>
      </c>
      <c r="T19" s="163">
        <v>22457</v>
      </c>
      <c r="U19" s="163">
        <v>23505</v>
      </c>
      <c r="V19" s="163">
        <v>22219</v>
      </c>
      <c r="W19" s="165">
        <f t="shared" si="9"/>
        <v>-5.4711763454584172E-2</v>
      </c>
      <c r="X19" s="164">
        <f t="shared" si="5"/>
        <v>-0.17459786767710539</v>
      </c>
      <c r="Y19" s="162">
        <f t="shared" si="6"/>
        <v>-1286</v>
      </c>
      <c r="Z19" s="163">
        <f t="shared" si="7"/>
        <v>-4700</v>
      </c>
      <c r="AA19" s="164">
        <f t="shared" si="1"/>
        <v>1.600996668883568E-2</v>
      </c>
    </row>
    <row r="20" spans="1:27" x14ac:dyDescent="0.25">
      <c r="A20" s="167" t="s">
        <v>145</v>
      </c>
      <c r="B20" s="162" t="s">
        <v>131</v>
      </c>
      <c r="C20" s="163">
        <v>119807</v>
      </c>
      <c r="D20" s="163">
        <v>106028</v>
      </c>
      <c r="E20" s="163">
        <v>42711</v>
      </c>
      <c r="F20" s="163">
        <v>56752</v>
      </c>
      <c r="G20" s="163">
        <v>70972</v>
      </c>
      <c r="H20" s="163">
        <v>68752</v>
      </c>
      <c r="I20" s="165">
        <f t="shared" si="8"/>
        <v>-3.1279941385335075E-2</v>
      </c>
      <c r="J20" s="164">
        <f t="shared" si="2"/>
        <v>-0.35156751046893275</v>
      </c>
      <c r="K20" s="163">
        <f t="shared" si="3"/>
        <v>-2220</v>
      </c>
      <c r="L20" s="163">
        <f t="shared" si="4"/>
        <v>-37276</v>
      </c>
      <c r="M20" s="164">
        <f t="shared" si="0"/>
        <v>1.2545344398461392E-2</v>
      </c>
      <c r="P20" s="162" t="s">
        <v>131</v>
      </c>
      <c r="Q20" s="163">
        <v>50198</v>
      </c>
      <c r="R20" s="163">
        <v>42509</v>
      </c>
      <c r="S20" s="163">
        <v>16718</v>
      </c>
      <c r="T20" s="163">
        <v>22560</v>
      </c>
      <c r="U20" s="163">
        <v>26526</v>
      </c>
      <c r="V20" s="163">
        <v>24735</v>
      </c>
      <c r="W20" s="165">
        <f t="shared" si="9"/>
        <v>-6.7518660936439767E-2</v>
      </c>
      <c r="X20" s="164">
        <f t="shared" si="5"/>
        <v>-0.41812322096497212</v>
      </c>
      <c r="Y20" s="162">
        <f t="shared" si="6"/>
        <v>-1791</v>
      </c>
      <c r="Z20" s="163">
        <f t="shared" si="7"/>
        <v>-17774</v>
      </c>
      <c r="AA20" s="164">
        <f t="shared" si="1"/>
        <v>1.7822877989484249E-2</v>
      </c>
    </row>
    <row r="21" spans="1:27" x14ac:dyDescent="0.25">
      <c r="B21" s="168" t="s">
        <v>145</v>
      </c>
      <c r="C21" s="169">
        <f t="shared" ref="C21:H21" si="10">C13-SUM(C14:C20)</f>
        <v>937348</v>
      </c>
      <c r="D21" s="169">
        <f t="shared" si="10"/>
        <v>952849</v>
      </c>
      <c r="E21" s="169">
        <f t="shared" si="10"/>
        <v>307979</v>
      </c>
      <c r="F21" s="169">
        <f t="shared" si="10"/>
        <v>1000652</v>
      </c>
      <c r="G21" s="169">
        <f t="shared" si="10"/>
        <v>1104537</v>
      </c>
      <c r="H21" s="169">
        <f t="shared" si="10"/>
        <v>1204558</v>
      </c>
      <c r="I21" s="171">
        <f t="shared" si="8"/>
        <v>9.0554684904172511E-2</v>
      </c>
      <c r="J21" s="170">
        <f t="shared" si="2"/>
        <v>0.26416462629440751</v>
      </c>
      <c r="K21" s="169">
        <f>H21-G21</f>
        <v>100021</v>
      </c>
      <c r="L21" s="169">
        <f t="shared" si="4"/>
        <v>251709</v>
      </c>
      <c r="M21" s="170">
        <f t="shared" si="0"/>
        <v>0.21979862342800002</v>
      </c>
      <c r="P21" s="168" t="s">
        <v>145</v>
      </c>
      <c r="Q21" s="169">
        <f t="shared" ref="Q21:V21" si="11">Q13-SUM(Q14:Q20)</f>
        <v>303491</v>
      </c>
      <c r="R21" s="169">
        <f t="shared" si="11"/>
        <v>289807</v>
      </c>
      <c r="S21" s="169">
        <f t="shared" si="11"/>
        <v>88913</v>
      </c>
      <c r="T21" s="169">
        <f t="shared" si="11"/>
        <v>330580</v>
      </c>
      <c r="U21" s="169">
        <f t="shared" si="11"/>
        <v>342594</v>
      </c>
      <c r="V21" s="169">
        <f t="shared" si="11"/>
        <v>366428</v>
      </c>
      <c r="W21" s="171">
        <f t="shared" si="9"/>
        <v>6.9569227715605031E-2</v>
      </c>
      <c r="X21" s="170">
        <f t="shared" si="5"/>
        <v>0.26438629846760087</v>
      </c>
      <c r="Y21" s="168">
        <f>V21-U21</f>
        <v>23834</v>
      </c>
      <c r="Z21" s="169">
        <f t="shared" si="7"/>
        <v>76621</v>
      </c>
      <c r="AA21" s="170">
        <f t="shared" si="1"/>
        <v>0.26403078778777983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v>1715135</v>
      </c>
      <c r="D23" s="176">
        <v>1762715</v>
      </c>
      <c r="E23" s="176">
        <v>514095</v>
      </c>
      <c r="F23" s="176">
        <v>1757049</v>
      </c>
      <c r="G23" s="176">
        <v>1888332</v>
      </c>
      <c r="H23" s="176">
        <v>1938898</v>
      </c>
      <c r="I23" s="177">
        <f>IFERROR(H23/G23-1,"-")</f>
        <v>2.677813011694985E-2</v>
      </c>
      <c r="J23" s="177">
        <f>IFERROR(H23/D23-1,"-")</f>
        <v>9.9949793358540706E-2</v>
      </c>
      <c r="K23" s="176">
        <f>H23-G23</f>
        <v>50566</v>
      </c>
      <c r="L23" s="176">
        <f>H23-D23</f>
        <v>176183</v>
      </c>
      <c r="M23" s="177">
        <f t="shared" ref="M23:M35" si="12">H23/H$9</f>
        <v>0.35379542651105417</v>
      </c>
    </row>
    <row r="24" spans="1:27" x14ac:dyDescent="0.25">
      <c r="B24" s="157" t="s">
        <v>97</v>
      </c>
      <c r="C24" s="158">
        <v>189817</v>
      </c>
      <c r="D24" s="158">
        <v>222987</v>
      </c>
      <c r="E24" s="158">
        <v>101575</v>
      </c>
      <c r="F24" s="158">
        <v>207208</v>
      </c>
      <c r="G24" s="158">
        <v>181512</v>
      </c>
      <c r="H24" s="158">
        <v>161819</v>
      </c>
      <c r="I24" s="160">
        <f>IFERROR(H24/G24-1,"-")</f>
        <v>-0.10849420423994005</v>
      </c>
      <c r="J24" s="159">
        <f t="shared" ref="J24:J35" si="13">IFERROR(H24/D24-1,"-")</f>
        <v>-0.27431195540547204</v>
      </c>
      <c r="K24" s="158">
        <f t="shared" ref="K24:K34" si="14">H24-G24</f>
        <v>-19693</v>
      </c>
      <c r="L24" s="158">
        <f t="shared" ref="L24:L35" si="15">H24-D24</f>
        <v>-61168</v>
      </c>
      <c r="M24" s="159">
        <f t="shared" si="12"/>
        <v>2.9527505893859437E-2</v>
      </c>
    </row>
    <row r="25" spans="1:27" x14ac:dyDescent="0.25">
      <c r="B25" s="162" t="s">
        <v>103</v>
      </c>
      <c r="C25" s="163">
        <v>89686</v>
      </c>
      <c r="D25" s="163">
        <v>113067</v>
      </c>
      <c r="E25" s="163">
        <v>58508</v>
      </c>
      <c r="F25" s="163">
        <v>86811</v>
      </c>
      <c r="G25" s="163">
        <v>75374</v>
      </c>
      <c r="H25" s="163">
        <v>60650</v>
      </c>
      <c r="I25" s="165">
        <f>IFERROR(H25/G25-1,"-")</f>
        <v>-0.19534587523549229</v>
      </c>
      <c r="J25" s="164">
        <f t="shared" si="13"/>
        <v>-0.46359238327717189</v>
      </c>
      <c r="K25" s="163">
        <f t="shared" si="14"/>
        <v>-14724</v>
      </c>
      <c r="L25" s="163">
        <f t="shared" si="15"/>
        <v>-52417</v>
      </c>
      <c r="M25" s="164">
        <f t="shared" si="12"/>
        <v>1.1066952783434423E-2</v>
      </c>
    </row>
    <row r="26" spans="1:27" x14ac:dyDescent="0.25">
      <c r="B26" s="162" t="s">
        <v>100</v>
      </c>
      <c r="C26" s="163">
        <v>100131</v>
      </c>
      <c r="D26" s="163">
        <v>109920</v>
      </c>
      <c r="E26" s="163">
        <v>43067</v>
      </c>
      <c r="F26" s="163">
        <v>120397</v>
      </c>
      <c r="G26" s="163">
        <v>106138</v>
      </c>
      <c r="H26" s="163">
        <v>101169</v>
      </c>
      <c r="I26" s="165">
        <f>IFERROR(H26/G26-1,"-")</f>
        <v>-4.6816408826245048E-2</v>
      </c>
      <c r="J26" s="164">
        <f t="shared" si="13"/>
        <v>-7.9612445414847133E-2</v>
      </c>
      <c r="K26" s="163">
        <f t="shared" si="14"/>
        <v>-4969</v>
      </c>
      <c r="L26" s="163">
        <f t="shared" si="15"/>
        <v>-8751</v>
      </c>
      <c r="M26" s="164">
        <f t="shared" si="12"/>
        <v>1.8460553110425014E-2</v>
      </c>
    </row>
    <row r="27" spans="1:27" x14ac:dyDescent="0.25">
      <c r="B27" s="157" t="s">
        <v>107</v>
      </c>
      <c r="C27" s="158">
        <v>1525318</v>
      </c>
      <c r="D27" s="158">
        <v>1539728</v>
      </c>
      <c r="E27" s="158">
        <v>412520</v>
      </c>
      <c r="F27" s="158">
        <v>1549841</v>
      </c>
      <c r="G27" s="158">
        <v>1706820</v>
      </c>
      <c r="H27" s="158">
        <v>1777079</v>
      </c>
      <c r="I27" s="160">
        <f>IFERROR(H27/G27-1,"-")</f>
        <v>4.1163684512719456E-2</v>
      </c>
      <c r="J27" s="159">
        <f t="shared" si="13"/>
        <v>0.15415125268878649</v>
      </c>
      <c r="K27" s="158">
        <f t="shared" si="14"/>
        <v>70259</v>
      </c>
      <c r="L27" s="158">
        <f t="shared" si="15"/>
        <v>237351</v>
      </c>
      <c r="M27" s="159">
        <f t="shared" si="12"/>
        <v>0.32426792061719473</v>
      </c>
    </row>
    <row r="28" spans="1:27" x14ac:dyDescent="0.25">
      <c r="B28" s="162" t="s">
        <v>110</v>
      </c>
      <c r="C28" s="163">
        <v>740817</v>
      </c>
      <c r="D28" s="163">
        <v>757594</v>
      </c>
      <c r="E28" s="163">
        <v>180448</v>
      </c>
      <c r="F28" s="163">
        <v>783677</v>
      </c>
      <c r="G28" s="163">
        <v>883653</v>
      </c>
      <c r="H28" s="163">
        <v>930359</v>
      </c>
      <c r="I28" s="165">
        <f t="shared" ref="I28:I35" si="16">IFERROR(H28/G28-1,"-")</f>
        <v>5.2855589241478373E-2</v>
      </c>
      <c r="J28" s="164">
        <f t="shared" si="13"/>
        <v>0.22804430869304659</v>
      </c>
      <c r="K28" s="163">
        <f t="shared" si="14"/>
        <v>46706</v>
      </c>
      <c r="L28" s="163">
        <f t="shared" si="15"/>
        <v>172765</v>
      </c>
      <c r="M28" s="164">
        <f t="shared" si="12"/>
        <v>0.16976486602874305</v>
      </c>
    </row>
    <row r="29" spans="1:27" x14ac:dyDescent="0.25">
      <c r="B29" s="162" t="s">
        <v>113</v>
      </c>
      <c r="C29" s="163">
        <v>222082</v>
      </c>
      <c r="D29" s="163">
        <v>201016</v>
      </c>
      <c r="E29" s="163">
        <v>52415</v>
      </c>
      <c r="F29" s="163">
        <v>169299</v>
      </c>
      <c r="G29" s="163">
        <v>182538</v>
      </c>
      <c r="H29" s="163">
        <v>183463</v>
      </c>
      <c r="I29" s="165">
        <f t="shared" si="16"/>
        <v>5.0674380129069885E-3</v>
      </c>
      <c r="J29" s="164">
        <f t="shared" si="13"/>
        <v>-8.7321407251164107E-2</v>
      </c>
      <c r="K29" s="163">
        <f t="shared" si="14"/>
        <v>925</v>
      </c>
      <c r="L29" s="163">
        <f t="shared" si="15"/>
        <v>-17553</v>
      </c>
      <c r="M29" s="164">
        <f t="shared" si="12"/>
        <v>3.3476939134496779E-2</v>
      </c>
    </row>
    <row r="30" spans="1:27" x14ac:dyDescent="0.25">
      <c r="B30" s="162" t="s">
        <v>116</v>
      </c>
      <c r="C30" s="163">
        <v>47145</v>
      </c>
      <c r="D30" s="163">
        <v>52571</v>
      </c>
      <c r="E30" s="163">
        <v>19791</v>
      </c>
      <c r="F30" s="163">
        <v>63176</v>
      </c>
      <c r="G30" s="163">
        <v>65334</v>
      </c>
      <c r="H30" s="163">
        <v>57978</v>
      </c>
      <c r="I30" s="165">
        <f t="shared" si="16"/>
        <v>-0.11259068785012394</v>
      </c>
      <c r="J30" s="164">
        <f t="shared" si="13"/>
        <v>0.10285138194061361</v>
      </c>
      <c r="K30" s="163">
        <f t="shared" si="14"/>
        <v>-7356</v>
      </c>
      <c r="L30" s="163">
        <f t="shared" si="15"/>
        <v>5407</v>
      </c>
      <c r="M30" s="164">
        <f t="shared" si="12"/>
        <v>1.0579386454706694E-2</v>
      </c>
    </row>
    <row r="31" spans="1:27" x14ac:dyDescent="0.25">
      <c r="B31" s="162" t="s">
        <v>123</v>
      </c>
      <c r="C31" s="163">
        <v>65413</v>
      </c>
      <c r="D31" s="163">
        <v>61428</v>
      </c>
      <c r="E31" s="163">
        <v>16156</v>
      </c>
      <c r="F31" s="163">
        <v>75901</v>
      </c>
      <c r="G31" s="163">
        <v>70878</v>
      </c>
      <c r="H31" s="163">
        <v>71598</v>
      </c>
      <c r="I31" s="165">
        <f t="shared" si="16"/>
        <v>1.0158300177770307E-2</v>
      </c>
      <c r="J31" s="164">
        <f t="shared" si="13"/>
        <v>0.16555967962492679</v>
      </c>
      <c r="K31" s="163">
        <f t="shared" si="14"/>
        <v>720</v>
      </c>
      <c r="L31" s="163">
        <f t="shared" si="15"/>
        <v>10170</v>
      </c>
      <c r="M31" s="164">
        <f t="shared" si="12"/>
        <v>1.3064660929733518E-2</v>
      </c>
    </row>
    <row r="32" spans="1:27" x14ac:dyDescent="0.25">
      <c r="B32" s="162" t="s">
        <v>119</v>
      </c>
      <c r="C32" s="163">
        <v>71278</v>
      </c>
      <c r="D32" s="163">
        <v>70272</v>
      </c>
      <c r="E32" s="163">
        <v>26662</v>
      </c>
      <c r="F32" s="163">
        <v>82793</v>
      </c>
      <c r="G32" s="163">
        <v>80226</v>
      </c>
      <c r="H32" s="163">
        <v>81717</v>
      </c>
      <c r="I32" s="165">
        <f t="shared" si="16"/>
        <v>1.858499738239483E-2</v>
      </c>
      <c r="J32" s="164">
        <f t="shared" si="13"/>
        <v>0.16286714480874309</v>
      </c>
      <c r="K32" s="163">
        <f t="shared" si="14"/>
        <v>1491</v>
      </c>
      <c r="L32" s="163">
        <f t="shared" si="15"/>
        <v>11445</v>
      </c>
      <c r="M32" s="164">
        <f t="shared" si="12"/>
        <v>1.4911099432875692E-2</v>
      </c>
    </row>
    <row r="33" spans="2:13" x14ac:dyDescent="0.25">
      <c r="B33" s="162" t="s">
        <v>128</v>
      </c>
      <c r="C33" s="163">
        <v>26168</v>
      </c>
      <c r="D33" s="163">
        <v>30964</v>
      </c>
      <c r="E33" s="163">
        <v>11576</v>
      </c>
      <c r="F33" s="163">
        <v>22864</v>
      </c>
      <c r="G33" s="163">
        <v>24590</v>
      </c>
      <c r="H33" s="163">
        <v>24160</v>
      </c>
      <c r="I33" s="165">
        <f t="shared" si="16"/>
        <v>-1.7486783245221682E-2</v>
      </c>
      <c r="J33" s="164">
        <f t="shared" si="13"/>
        <v>-0.21973905180209274</v>
      </c>
      <c r="K33" s="163">
        <f t="shared" si="14"/>
        <v>-430</v>
      </c>
      <c r="L33" s="163">
        <f t="shared" si="15"/>
        <v>-6804</v>
      </c>
      <c r="M33" s="164">
        <f t="shared" si="12"/>
        <v>4.4085338705321629E-3</v>
      </c>
    </row>
    <row r="34" spans="2:13" x14ac:dyDescent="0.25">
      <c r="B34" s="162" t="s">
        <v>131</v>
      </c>
      <c r="C34" s="163">
        <v>36149</v>
      </c>
      <c r="D34" s="163">
        <v>35546</v>
      </c>
      <c r="E34" s="163">
        <v>13347</v>
      </c>
      <c r="F34" s="163">
        <v>19705</v>
      </c>
      <c r="G34" s="163">
        <v>25667</v>
      </c>
      <c r="H34" s="163">
        <v>23273</v>
      </c>
      <c r="I34" s="165">
        <f t="shared" si="16"/>
        <v>-9.3271515954338247E-2</v>
      </c>
      <c r="J34" s="164">
        <f t="shared" si="13"/>
        <v>-0.34527091655882514</v>
      </c>
      <c r="K34" s="163">
        <f t="shared" si="14"/>
        <v>-2394</v>
      </c>
      <c r="L34" s="163">
        <f t="shared" si="15"/>
        <v>-12273</v>
      </c>
      <c r="M34" s="164">
        <f t="shared" si="12"/>
        <v>4.2466808265271116E-3</v>
      </c>
    </row>
    <row r="35" spans="2:13" x14ac:dyDescent="0.25">
      <c r="B35" s="168" t="s">
        <v>145</v>
      </c>
      <c r="C35" s="169">
        <f t="shared" ref="C35:H35" si="17">C27-SUM(C28:C34)</f>
        <v>316266</v>
      </c>
      <c r="D35" s="169">
        <f t="shared" si="17"/>
        <v>330337</v>
      </c>
      <c r="E35" s="169">
        <f t="shared" si="17"/>
        <v>92125</v>
      </c>
      <c r="F35" s="169">
        <f t="shared" si="17"/>
        <v>332426</v>
      </c>
      <c r="G35" s="169">
        <f t="shared" si="17"/>
        <v>373934</v>
      </c>
      <c r="H35" s="169">
        <f t="shared" si="17"/>
        <v>404531</v>
      </c>
      <c r="I35" s="171">
        <f t="shared" si="16"/>
        <v>8.1824600063112651E-2</v>
      </c>
      <c r="J35" s="170">
        <f t="shared" si="13"/>
        <v>0.22460093783015522</v>
      </c>
      <c r="K35" s="169">
        <f>H35-G35</f>
        <v>30597</v>
      </c>
      <c r="L35" s="169">
        <f t="shared" si="15"/>
        <v>74194</v>
      </c>
      <c r="M35" s="170">
        <f t="shared" si="12"/>
        <v>7.3815753939579731E-2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v>1322486</v>
      </c>
      <c r="D37" s="176">
        <v>1299411</v>
      </c>
      <c r="E37" s="176">
        <v>353830</v>
      </c>
      <c r="F37" s="176">
        <v>1243535</v>
      </c>
      <c r="G37" s="176">
        <v>1319978</v>
      </c>
      <c r="H37" s="176">
        <v>1387823</v>
      </c>
      <c r="I37" s="177">
        <f>IFERROR(H37/G37-1,"-")</f>
        <v>5.139858391579244E-2</v>
      </c>
      <c r="J37" s="177">
        <f>IFERROR(H37/D37-1,"-")</f>
        <v>6.8040058149423155E-2</v>
      </c>
      <c r="K37" s="176">
        <f>H37-G37</f>
        <v>67845</v>
      </c>
      <c r="L37" s="176">
        <f>H37-D37</f>
        <v>88412</v>
      </c>
      <c r="M37" s="177">
        <f t="shared" ref="M37:M49" si="18">H37/H$9</f>
        <v>0.2532394330216704</v>
      </c>
    </row>
    <row r="38" spans="2:13" x14ac:dyDescent="0.25">
      <c r="B38" s="157" t="s">
        <v>97</v>
      </c>
      <c r="C38" s="158">
        <v>132322</v>
      </c>
      <c r="D38" s="158">
        <v>127819</v>
      </c>
      <c r="E38" s="158">
        <v>46908</v>
      </c>
      <c r="F38" s="158">
        <v>123951</v>
      </c>
      <c r="G38" s="158">
        <v>118966</v>
      </c>
      <c r="H38" s="158">
        <v>114660</v>
      </c>
      <c r="I38" s="160">
        <f>IFERROR(H38/G38-1,"-")</f>
        <v>-3.6195215439705497E-2</v>
      </c>
      <c r="J38" s="159">
        <f t="shared" ref="J38:J49" si="19">IFERROR(H38/D38-1,"-")</f>
        <v>-0.10295026560996412</v>
      </c>
      <c r="K38" s="158">
        <f t="shared" ref="K38:K48" si="20">H38-G38</f>
        <v>-4306</v>
      </c>
      <c r="L38" s="158">
        <f t="shared" ref="L38:L49" si="21">H38-D38</f>
        <v>-13159</v>
      </c>
      <c r="M38" s="159">
        <f t="shared" si="18"/>
        <v>2.0922288642186166E-2</v>
      </c>
    </row>
    <row r="39" spans="2:13" x14ac:dyDescent="0.25">
      <c r="B39" s="162" t="s">
        <v>103</v>
      </c>
      <c r="C39" s="163">
        <v>42034</v>
      </c>
      <c r="D39" s="163">
        <v>51328</v>
      </c>
      <c r="E39" s="163">
        <v>23289</v>
      </c>
      <c r="F39" s="163">
        <v>48094</v>
      </c>
      <c r="G39" s="163">
        <v>51902</v>
      </c>
      <c r="H39" s="163">
        <v>50245</v>
      </c>
      <c r="I39" s="165">
        <f>IFERROR(H39/G39-1,"-")</f>
        <v>-3.1925552001849655E-2</v>
      </c>
      <c r="J39" s="164">
        <f t="shared" si="19"/>
        <v>-2.1099594763092311E-2</v>
      </c>
      <c r="K39" s="163">
        <f t="shared" si="20"/>
        <v>-1657</v>
      </c>
      <c r="L39" s="163">
        <f t="shared" si="21"/>
        <v>-1083</v>
      </c>
      <c r="M39" s="164">
        <f t="shared" si="18"/>
        <v>9.1683271657652526E-3</v>
      </c>
    </row>
    <row r="40" spans="2:13" x14ac:dyDescent="0.25">
      <c r="B40" s="162" t="s">
        <v>100</v>
      </c>
      <c r="C40" s="163">
        <v>90288</v>
      </c>
      <c r="D40" s="163">
        <v>76491</v>
      </c>
      <c r="E40" s="163">
        <v>23619</v>
      </c>
      <c r="F40" s="163">
        <v>75857</v>
      </c>
      <c r="G40" s="163">
        <v>67064</v>
      </c>
      <c r="H40" s="163">
        <v>64415</v>
      </c>
      <c r="I40" s="165">
        <f>IFERROR(H40/G40-1,"-")</f>
        <v>-3.9499582488369267E-2</v>
      </c>
      <c r="J40" s="164">
        <f t="shared" si="19"/>
        <v>-0.15787478265416843</v>
      </c>
      <c r="K40" s="163">
        <f t="shared" si="20"/>
        <v>-2649</v>
      </c>
      <c r="L40" s="163">
        <f t="shared" si="21"/>
        <v>-12076</v>
      </c>
      <c r="M40" s="164">
        <f t="shared" si="18"/>
        <v>1.1753961476420913E-2</v>
      </c>
    </row>
    <row r="41" spans="2:13" x14ac:dyDescent="0.25">
      <c r="B41" s="157" t="s">
        <v>107</v>
      </c>
      <c r="C41" s="158">
        <v>1190164</v>
      </c>
      <c r="D41" s="158">
        <v>1171592</v>
      </c>
      <c r="E41" s="158">
        <v>306922</v>
      </c>
      <c r="F41" s="158">
        <v>1119584</v>
      </c>
      <c r="G41" s="158">
        <v>1201012</v>
      </c>
      <c r="H41" s="158">
        <v>1273163</v>
      </c>
      <c r="I41" s="160">
        <f>IFERROR(H41/G41-1,"-")</f>
        <v>6.007516994001727E-2</v>
      </c>
      <c r="J41" s="159">
        <f t="shared" si="19"/>
        <v>8.6694856229813766E-2</v>
      </c>
      <c r="K41" s="158">
        <f t="shared" si="20"/>
        <v>72151</v>
      </c>
      <c r="L41" s="158">
        <f t="shared" si="21"/>
        <v>101571</v>
      </c>
      <c r="M41" s="159">
        <f t="shared" si="18"/>
        <v>0.23231714437948425</v>
      </c>
    </row>
    <row r="42" spans="2:13" x14ac:dyDescent="0.25">
      <c r="B42" s="162" t="s">
        <v>110</v>
      </c>
      <c r="C42" s="163">
        <v>614177</v>
      </c>
      <c r="D42" s="163">
        <v>640459</v>
      </c>
      <c r="E42" s="163">
        <v>138827</v>
      </c>
      <c r="F42" s="163">
        <v>581865</v>
      </c>
      <c r="G42" s="163">
        <v>634691</v>
      </c>
      <c r="H42" s="163">
        <v>683651</v>
      </c>
      <c r="I42" s="165">
        <f t="shared" ref="I42:I49" si="22">IFERROR(H42/G42-1,"-")</f>
        <v>7.7139899573178239E-2</v>
      </c>
      <c r="J42" s="164">
        <f t="shared" si="19"/>
        <v>6.743913349644548E-2</v>
      </c>
      <c r="K42" s="163">
        <f t="shared" si="20"/>
        <v>48960</v>
      </c>
      <c r="L42" s="163">
        <f t="shared" si="21"/>
        <v>43192</v>
      </c>
      <c r="M42" s="164">
        <f t="shared" si="18"/>
        <v>0.12474745815907216</v>
      </c>
    </row>
    <row r="43" spans="2:13" x14ac:dyDescent="0.25">
      <c r="B43" s="162" t="s">
        <v>113</v>
      </c>
      <c r="C43" s="163">
        <v>72717</v>
      </c>
      <c r="D43" s="163">
        <v>52401</v>
      </c>
      <c r="E43" s="163">
        <v>15137</v>
      </c>
      <c r="F43" s="163">
        <v>39072</v>
      </c>
      <c r="G43" s="163">
        <v>45133</v>
      </c>
      <c r="H43" s="163">
        <v>44501</v>
      </c>
      <c r="I43" s="165">
        <f t="shared" si="22"/>
        <v>-1.4003057629672355E-2</v>
      </c>
      <c r="J43" s="164">
        <f t="shared" si="19"/>
        <v>-0.15076048167019718</v>
      </c>
      <c r="K43" s="163">
        <f t="shared" si="20"/>
        <v>-632</v>
      </c>
      <c r="L43" s="163">
        <f t="shared" si="21"/>
        <v>-7900</v>
      </c>
      <c r="M43" s="164">
        <f t="shared" si="18"/>
        <v>8.1202055369433684E-3</v>
      </c>
    </row>
    <row r="44" spans="2:13" x14ac:dyDescent="0.25">
      <c r="B44" s="162" t="s">
        <v>116</v>
      </c>
      <c r="C44" s="163">
        <v>23684</v>
      </c>
      <c r="D44" s="163">
        <v>24405</v>
      </c>
      <c r="E44" s="163">
        <v>9417</v>
      </c>
      <c r="F44" s="163">
        <v>27268</v>
      </c>
      <c r="G44" s="163">
        <v>28898</v>
      </c>
      <c r="H44" s="163">
        <v>29098</v>
      </c>
      <c r="I44" s="165">
        <f t="shared" si="22"/>
        <v>6.9208941795280143E-3</v>
      </c>
      <c r="J44" s="164">
        <f t="shared" si="19"/>
        <v>0.19229666052038508</v>
      </c>
      <c r="K44" s="163">
        <f t="shared" si="20"/>
        <v>200</v>
      </c>
      <c r="L44" s="163">
        <f t="shared" si="21"/>
        <v>4693</v>
      </c>
      <c r="M44" s="164">
        <f t="shared" si="18"/>
        <v>5.3095827220506981E-3</v>
      </c>
    </row>
    <row r="45" spans="2:13" x14ac:dyDescent="0.25">
      <c r="B45" s="162" t="s">
        <v>123</v>
      </c>
      <c r="C45" s="163">
        <v>55932</v>
      </c>
      <c r="D45" s="163">
        <v>53890</v>
      </c>
      <c r="E45" s="163">
        <v>13619</v>
      </c>
      <c r="F45" s="163">
        <v>57015</v>
      </c>
      <c r="G45" s="163">
        <v>55478</v>
      </c>
      <c r="H45" s="163">
        <v>57898</v>
      </c>
      <c r="I45" s="165">
        <f t="shared" si="22"/>
        <v>4.3620894769097696E-2</v>
      </c>
      <c r="J45" s="164">
        <f t="shared" si="19"/>
        <v>7.4373724253108175E-2</v>
      </c>
      <c r="K45" s="163">
        <f t="shared" si="20"/>
        <v>2420</v>
      </c>
      <c r="L45" s="163">
        <f t="shared" si="21"/>
        <v>4008</v>
      </c>
      <c r="M45" s="164">
        <f t="shared" si="18"/>
        <v>1.0564788660433408E-2</v>
      </c>
    </row>
    <row r="46" spans="2:13" x14ac:dyDescent="0.25">
      <c r="B46" s="162" t="s">
        <v>119</v>
      </c>
      <c r="C46" s="163">
        <v>41910</v>
      </c>
      <c r="D46" s="163">
        <v>41202</v>
      </c>
      <c r="E46" s="163">
        <v>14577</v>
      </c>
      <c r="F46" s="163">
        <v>38767</v>
      </c>
      <c r="G46" s="163">
        <v>44187</v>
      </c>
      <c r="H46" s="163">
        <v>44633</v>
      </c>
      <c r="I46" s="165">
        <f t="shared" si="22"/>
        <v>1.0093466404146101E-2</v>
      </c>
      <c r="J46" s="164">
        <f t="shared" si="19"/>
        <v>8.3272656667152001E-2</v>
      </c>
      <c r="K46" s="163">
        <f t="shared" si="20"/>
        <v>446</v>
      </c>
      <c r="L46" s="163">
        <f t="shared" si="21"/>
        <v>3431</v>
      </c>
      <c r="M46" s="164">
        <f t="shared" si="18"/>
        <v>8.1442918974942886E-3</v>
      </c>
    </row>
    <row r="47" spans="2:13" x14ac:dyDescent="0.25">
      <c r="B47" s="162" t="s">
        <v>128</v>
      </c>
      <c r="C47" s="163">
        <v>28055</v>
      </c>
      <c r="D47" s="163">
        <v>26919</v>
      </c>
      <c r="E47" s="163">
        <v>9714</v>
      </c>
      <c r="F47" s="163">
        <v>22457</v>
      </c>
      <c r="G47" s="163">
        <v>23505</v>
      </c>
      <c r="H47" s="163">
        <v>22219</v>
      </c>
      <c r="I47" s="165">
        <f t="shared" si="22"/>
        <v>-5.4711763454584172E-2</v>
      </c>
      <c r="J47" s="164">
        <f t="shared" si="19"/>
        <v>-0.17459786767710539</v>
      </c>
      <c r="K47" s="163">
        <f t="shared" si="20"/>
        <v>-1286</v>
      </c>
      <c r="L47" s="163">
        <f t="shared" si="21"/>
        <v>-4700</v>
      </c>
      <c r="M47" s="164">
        <f t="shared" si="18"/>
        <v>4.0543548869765777E-3</v>
      </c>
    </row>
    <row r="48" spans="2:13" x14ac:dyDescent="0.25">
      <c r="B48" s="162" t="s">
        <v>131</v>
      </c>
      <c r="C48" s="163">
        <v>50198</v>
      </c>
      <c r="D48" s="163">
        <v>42509</v>
      </c>
      <c r="E48" s="163">
        <v>16718</v>
      </c>
      <c r="F48" s="163">
        <v>22560</v>
      </c>
      <c r="G48" s="163">
        <v>26526</v>
      </c>
      <c r="H48" s="163">
        <v>24735</v>
      </c>
      <c r="I48" s="165">
        <f t="shared" si="22"/>
        <v>-6.7518660936439767E-2</v>
      </c>
      <c r="J48" s="164">
        <f t="shared" si="19"/>
        <v>-0.41812322096497212</v>
      </c>
      <c r="K48" s="163">
        <f t="shared" si="20"/>
        <v>-1791</v>
      </c>
      <c r="L48" s="163">
        <f t="shared" si="21"/>
        <v>-17774</v>
      </c>
      <c r="M48" s="164">
        <f t="shared" si="18"/>
        <v>4.5134555168714011E-3</v>
      </c>
    </row>
    <row r="49" spans="2:13" x14ac:dyDescent="0.25">
      <c r="B49" s="168" t="s">
        <v>145</v>
      </c>
      <c r="C49" s="169">
        <f t="shared" ref="C49:H49" si="23">C41-SUM(C42:C48)</f>
        <v>303491</v>
      </c>
      <c r="D49" s="169">
        <f t="shared" si="23"/>
        <v>289807</v>
      </c>
      <c r="E49" s="169">
        <f t="shared" si="23"/>
        <v>88913</v>
      </c>
      <c r="F49" s="169">
        <f t="shared" si="23"/>
        <v>330580</v>
      </c>
      <c r="G49" s="169">
        <f t="shared" si="23"/>
        <v>342594</v>
      </c>
      <c r="H49" s="169">
        <f t="shared" si="23"/>
        <v>366428</v>
      </c>
      <c r="I49" s="171">
        <f t="shared" si="22"/>
        <v>6.9569227715605031E-2</v>
      </c>
      <c r="J49" s="170">
        <f t="shared" si="19"/>
        <v>0.26438629846760087</v>
      </c>
      <c r="K49" s="169">
        <f>H49-G49</f>
        <v>23834</v>
      </c>
      <c r="L49" s="169">
        <f t="shared" si="21"/>
        <v>76621</v>
      </c>
      <c r="M49" s="170">
        <f t="shared" si="18"/>
        <v>6.6863006999642358E-2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v>47034</v>
      </c>
      <c r="D51" s="176">
        <v>45076</v>
      </c>
      <c r="E51" s="176">
        <v>12549</v>
      </c>
      <c r="F51" s="176">
        <v>37751</v>
      </c>
      <c r="G51" s="176">
        <v>51166</v>
      </c>
      <c r="H51" s="176">
        <v>43737</v>
      </c>
      <c r="I51" s="177">
        <f>IFERROR(H51/G51-1,"-")</f>
        <v>-0.14519407418989172</v>
      </c>
      <c r="J51" s="177">
        <f>IFERROR(H51/D51-1,"-")</f>
        <v>-2.9705386458425798E-2</v>
      </c>
      <c r="K51" s="176">
        <f>H51-G51</f>
        <v>-7429</v>
      </c>
      <c r="L51" s="176">
        <f>H51-D51</f>
        <v>-1339</v>
      </c>
      <c r="M51" s="177">
        <f t="shared" ref="M51:M63" si="24">H51/H$9</f>
        <v>7.9807966016334931E-3</v>
      </c>
    </row>
    <row r="52" spans="2:13" x14ac:dyDescent="0.25">
      <c r="B52" s="157" t="s">
        <v>97</v>
      </c>
      <c r="C52" s="158">
        <v>11661</v>
      </c>
      <c r="D52" s="158">
        <v>10509</v>
      </c>
      <c r="E52" s="158">
        <v>2335</v>
      </c>
      <c r="F52" s="158">
        <v>6762</v>
      </c>
      <c r="G52" s="158">
        <v>20250</v>
      </c>
      <c r="H52" s="158">
        <v>11054</v>
      </c>
      <c r="I52" s="160">
        <f>IFERROR(H52/G52-1,"-")</f>
        <v>-0.45412345679012345</v>
      </c>
      <c r="J52" s="159">
        <f t="shared" ref="J52:J63" si="25">IFERROR(H52/D52-1,"-")</f>
        <v>5.1860310210295912E-2</v>
      </c>
      <c r="K52" s="158">
        <f t="shared" ref="K52:K62" si="26">H52-G52</f>
        <v>-9196</v>
      </c>
      <c r="L52" s="158">
        <f t="shared" ref="L52:L63" si="27">H52-D52</f>
        <v>545</v>
      </c>
      <c r="M52" s="159">
        <f t="shared" si="24"/>
        <v>2.0170502237111974E-3</v>
      </c>
    </row>
    <row r="53" spans="2:13" x14ac:dyDescent="0.25">
      <c r="B53" s="162" t="s">
        <v>103</v>
      </c>
      <c r="C53" s="163">
        <v>7273</v>
      </c>
      <c r="D53" s="163">
        <v>5944</v>
      </c>
      <c r="E53" s="163">
        <v>1654</v>
      </c>
      <c r="F53" s="163">
        <v>3515</v>
      </c>
      <c r="G53" s="163">
        <v>14811</v>
      </c>
      <c r="H53" s="163">
        <v>7251</v>
      </c>
      <c r="I53" s="165">
        <f>IFERROR(H53/G53-1,"-")</f>
        <v>-0.51043143609479436</v>
      </c>
      <c r="J53" s="164">
        <f t="shared" si="25"/>
        <v>0.21988559892328396</v>
      </c>
      <c r="K53" s="163">
        <f t="shared" si="26"/>
        <v>-7560</v>
      </c>
      <c r="L53" s="163">
        <f t="shared" si="27"/>
        <v>1307</v>
      </c>
      <c r="M53" s="164">
        <f t="shared" si="24"/>
        <v>1.323107578444897E-3</v>
      </c>
    </row>
    <row r="54" spans="2:13" x14ac:dyDescent="0.25">
      <c r="B54" s="162" t="s">
        <v>100</v>
      </c>
      <c r="C54" s="163">
        <v>4388</v>
      </c>
      <c r="D54" s="163">
        <v>4565</v>
      </c>
      <c r="E54" s="163">
        <v>681</v>
      </c>
      <c r="F54" s="163">
        <v>3247</v>
      </c>
      <c r="G54" s="163">
        <v>5439</v>
      </c>
      <c r="H54" s="163">
        <v>3803</v>
      </c>
      <c r="I54" s="165">
        <f>IFERROR(H54/G54-1,"-")</f>
        <v>-0.30079058650487223</v>
      </c>
      <c r="J54" s="164">
        <f t="shared" si="25"/>
        <v>-0.16692223439211396</v>
      </c>
      <c r="K54" s="163">
        <f t="shared" si="26"/>
        <v>-1636</v>
      </c>
      <c r="L54" s="163">
        <f t="shared" si="27"/>
        <v>-762</v>
      </c>
      <c r="M54" s="164">
        <f t="shared" si="24"/>
        <v>6.9394264526630026E-4</v>
      </c>
    </row>
    <row r="55" spans="2:13" x14ac:dyDescent="0.25">
      <c r="B55" s="157" t="s">
        <v>107</v>
      </c>
      <c r="C55" s="158">
        <v>35373</v>
      </c>
      <c r="D55" s="158">
        <v>34567</v>
      </c>
      <c r="E55" s="158">
        <v>10214</v>
      </c>
      <c r="F55" s="158">
        <v>30989</v>
      </c>
      <c r="G55" s="158">
        <v>30916</v>
      </c>
      <c r="H55" s="158">
        <v>32683</v>
      </c>
      <c r="I55" s="160">
        <f>IFERROR(H55/G55-1,"-")</f>
        <v>5.7154871264070373E-2</v>
      </c>
      <c r="J55" s="159">
        <f t="shared" si="25"/>
        <v>-5.4502849538577203E-2</v>
      </c>
      <c r="K55" s="158">
        <f t="shared" si="26"/>
        <v>1767</v>
      </c>
      <c r="L55" s="158">
        <f t="shared" si="27"/>
        <v>-1884</v>
      </c>
      <c r="M55" s="159">
        <f t="shared" si="24"/>
        <v>5.9637463779222957E-3</v>
      </c>
    </row>
    <row r="56" spans="2:13" x14ac:dyDescent="0.25">
      <c r="B56" s="162" t="s">
        <v>110</v>
      </c>
      <c r="C56" s="163">
        <v>10066</v>
      </c>
      <c r="D56" s="163">
        <v>10275</v>
      </c>
      <c r="E56" s="163">
        <v>3043</v>
      </c>
      <c r="F56" s="163">
        <v>10352</v>
      </c>
      <c r="G56" s="163">
        <v>9308</v>
      </c>
      <c r="H56" s="163">
        <v>11037</v>
      </c>
      <c r="I56" s="165">
        <f t="shared" ref="I56:I63" si="28">IFERROR(H56/G56-1,"-")</f>
        <v>0.18575418994413417</v>
      </c>
      <c r="J56" s="164">
        <f t="shared" si="25"/>
        <v>7.416058394160574E-2</v>
      </c>
      <c r="K56" s="163">
        <f t="shared" si="26"/>
        <v>1729</v>
      </c>
      <c r="L56" s="163">
        <f t="shared" si="27"/>
        <v>762</v>
      </c>
      <c r="M56" s="164">
        <f t="shared" si="24"/>
        <v>2.013948192428124E-3</v>
      </c>
    </row>
    <row r="57" spans="2:13" x14ac:dyDescent="0.25">
      <c r="B57" s="162" t="s">
        <v>113</v>
      </c>
      <c r="C57" s="163">
        <v>10860</v>
      </c>
      <c r="D57" s="163">
        <v>9881</v>
      </c>
      <c r="E57" s="163">
        <v>2862</v>
      </c>
      <c r="F57" s="163">
        <v>6811</v>
      </c>
      <c r="G57" s="163">
        <v>6211</v>
      </c>
      <c r="H57" s="163">
        <v>6595</v>
      </c>
      <c r="I57" s="165">
        <f t="shared" si="28"/>
        <v>6.1825792947995506E-2</v>
      </c>
      <c r="J57" s="164">
        <f t="shared" si="25"/>
        <v>-0.33255743345815203</v>
      </c>
      <c r="K57" s="163">
        <f t="shared" si="26"/>
        <v>384</v>
      </c>
      <c r="L57" s="163">
        <f t="shared" si="27"/>
        <v>-3286</v>
      </c>
      <c r="M57" s="164">
        <f t="shared" si="24"/>
        <v>1.2034056654039575E-3</v>
      </c>
    </row>
    <row r="58" spans="2:13" x14ac:dyDescent="0.25">
      <c r="B58" s="162" t="s">
        <v>116</v>
      </c>
      <c r="C58" s="163">
        <v>2116</v>
      </c>
      <c r="D58" s="163">
        <v>2186</v>
      </c>
      <c r="E58" s="163">
        <v>529</v>
      </c>
      <c r="F58" s="163">
        <v>2746</v>
      </c>
      <c r="G58" s="163">
        <v>2942</v>
      </c>
      <c r="H58" s="163">
        <v>2300</v>
      </c>
      <c r="I58" s="165">
        <f t="shared" si="28"/>
        <v>-0.21821889870836164</v>
      </c>
      <c r="J58" s="164">
        <f t="shared" si="25"/>
        <v>5.2150045745654072E-2</v>
      </c>
      <c r="K58" s="163">
        <f t="shared" si="26"/>
        <v>-642</v>
      </c>
      <c r="L58" s="163">
        <f t="shared" si="27"/>
        <v>114</v>
      </c>
      <c r="M58" s="164">
        <f t="shared" si="24"/>
        <v>4.1968658535695259E-4</v>
      </c>
    </row>
    <row r="59" spans="2:13" x14ac:dyDescent="0.25">
      <c r="B59" s="162" t="s">
        <v>123</v>
      </c>
      <c r="C59" s="163">
        <v>663</v>
      </c>
      <c r="D59" s="163">
        <v>731</v>
      </c>
      <c r="E59" s="163">
        <v>272</v>
      </c>
      <c r="F59" s="163">
        <v>868</v>
      </c>
      <c r="G59" s="163">
        <v>832</v>
      </c>
      <c r="H59" s="163">
        <v>1093</v>
      </c>
      <c r="I59" s="165">
        <f t="shared" si="28"/>
        <v>0.31370192307692313</v>
      </c>
      <c r="J59" s="164">
        <f t="shared" si="25"/>
        <v>0.49521203830369354</v>
      </c>
      <c r="K59" s="163">
        <f t="shared" si="26"/>
        <v>261</v>
      </c>
      <c r="L59" s="163">
        <f t="shared" si="27"/>
        <v>362</v>
      </c>
      <c r="M59" s="164">
        <f t="shared" si="24"/>
        <v>1.994423642587605E-4</v>
      </c>
    </row>
    <row r="60" spans="2:13" x14ac:dyDescent="0.25">
      <c r="B60" s="162" t="s">
        <v>119</v>
      </c>
      <c r="C60" s="163">
        <v>617</v>
      </c>
      <c r="D60" s="163">
        <v>686</v>
      </c>
      <c r="E60" s="163">
        <v>227</v>
      </c>
      <c r="F60" s="163">
        <v>657</v>
      </c>
      <c r="G60" s="163">
        <v>709</v>
      </c>
      <c r="H60" s="163">
        <v>810</v>
      </c>
      <c r="I60" s="165">
        <f t="shared" si="28"/>
        <v>0.14245416078984485</v>
      </c>
      <c r="J60" s="164">
        <f t="shared" si="25"/>
        <v>0.18075801749271148</v>
      </c>
      <c r="K60" s="163">
        <f t="shared" si="26"/>
        <v>101</v>
      </c>
      <c r="L60" s="163">
        <f t="shared" si="27"/>
        <v>124</v>
      </c>
      <c r="M60" s="164">
        <f t="shared" si="24"/>
        <v>1.4780266701701372E-4</v>
      </c>
    </row>
    <row r="61" spans="2:13" x14ac:dyDescent="0.25">
      <c r="B61" s="162" t="s">
        <v>128</v>
      </c>
      <c r="C61" s="163">
        <v>436</v>
      </c>
      <c r="D61" s="163">
        <v>281</v>
      </c>
      <c r="E61" s="163">
        <v>136</v>
      </c>
      <c r="F61" s="163">
        <v>136</v>
      </c>
      <c r="G61" s="163">
        <v>243</v>
      </c>
      <c r="H61" s="163">
        <v>141</v>
      </c>
      <c r="I61" s="165">
        <f t="shared" si="28"/>
        <v>-0.41975308641975306</v>
      </c>
      <c r="J61" s="164">
        <f t="shared" si="25"/>
        <v>-0.49822064056939497</v>
      </c>
      <c r="K61" s="163">
        <f t="shared" si="26"/>
        <v>-102</v>
      </c>
      <c r="L61" s="163">
        <f t="shared" si="27"/>
        <v>-140</v>
      </c>
      <c r="M61" s="164">
        <f t="shared" si="24"/>
        <v>2.5728612406665352E-5</v>
      </c>
    </row>
    <row r="62" spans="2:13" x14ac:dyDescent="0.25">
      <c r="B62" s="162" t="s">
        <v>131</v>
      </c>
      <c r="C62" s="163">
        <v>568</v>
      </c>
      <c r="D62" s="163">
        <v>591</v>
      </c>
      <c r="E62" s="163">
        <v>215</v>
      </c>
      <c r="F62" s="163">
        <v>153</v>
      </c>
      <c r="G62" s="163">
        <v>195</v>
      </c>
      <c r="H62" s="163">
        <v>156</v>
      </c>
      <c r="I62" s="165">
        <f t="shared" si="28"/>
        <v>-0.19999999999999996</v>
      </c>
      <c r="J62" s="164">
        <f t="shared" si="25"/>
        <v>-0.73604060913705582</v>
      </c>
      <c r="K62" s="163">
        <f t="shared" si="26"/>
        <v>-39</v>
      </c>
      <c r="L62" s="163">
        <f t="shared" si="27"/>
        <v>-435</v>
      </c>
      <c r="M62" s="164">
        <f t="shared" si="24"/>
        <v>2.8465698832906347E-5</v>
      </c>
    </row>
    <row r="63" spans="2:13" x14ac:dyDescent="0.25">
      <c r="B63" s="168" t="s">
        <v>145</v>
      </c>
      <c r="C63" s="169">
        <f t="shared" ref="C63:H63" si="29">C55-SUM(C56:C62)</f>
        <v>10047</v>
      </c>
      <c r="D63" s="169">
        <f t="shared" si="29"/>
        <v>9936</v>
      </c>
      <c r="E63" s="169">
        <f t="shared" si="29"/>
        <v>2930</v>
      </c>
      <c r="F63" s="169">
        <f t="shared" si="29"/>
        <v>9266</v>
      </c>
      <c r="G63" s="169">
        <f t="shared" si="29"/>
        <v>10476</v>
      </c>
      <c r="H63" s="169">
        <f t="shared" si="29"/>
        <v>10551</v>
      </c>
      <c r="I63" s="171">
        <f t="shared" si="28"/>
        <v>7.1592210767468245E-3</v>
      </c>
      <c r="J63" s="170">
        <f t="shared" si="25"/>
        <v>6.1896135265700591E-2</v>
      </c>
      <c r="K63" s="169">
        <f>H63-G63</f>
        <v>75</v>
      </c>
      <c r="L63" s="169">
        <f t="shared" si="27"/>
        <v>615</v>
      </c>
      <c r="M63" s="170">
        <f t="shared" si="24"/>
        <v>1.9252665922179159E-3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v>136881</v>
      </c>
      <c r="D65" s="176">
        <v>137126</v>
      </c>
      <c r="E65" s="176">
        <v>52633</v>
      </c>
      <c r="F65" s="176">
        <v>161080</v>
      </c>
      <c r="G65" s="176">
        <v>179837</v>
      </c>
      <c r="H65" s="176">
        <v>231856</v>
      </c>
      <c r="I65" s="177">
        <f>IFERROR(H65/G65-1,"-")</f>
        <v>0.28925638216829674</v>
      </c>
      <c r="J65" s="177">
        <f>IFERROR(H65/D65-1,"-")</f>
        <v>0.69082449717777816</v>
      </c>
      <c r="K65" s="176">
        <f>H65-G65</f>
        <v>52019</v>
      </c>
      <c r="L65" s="176">
        <f>H65-D65</f>
        <v>94730</v>
      </c>
      <c r="M65" s="177">
        <f t="shared" ref="M65:M77" si="30">H65/H$9</f>
        <v>4.2307327362835476E-2</v>
      </c>
    </row>
    <row r="66" spans="2:13" x14ac:dyDescent="0.25">
      <c r="B66" s="157" t="s">
        <v>97</v>
      </c>
      <c r="C66" s="158">
        <v>35089</v>
      </c>
      <c r="D66" s="158">
        <v>41904</v>
      </c>
      <c r="E66" s="158">
        <v>22233</v>
      </c>
      <c r="F66" s="158">
        <v>32375</v>
      </c>
      <c r="G66" s="158">
        <v>47068</v>
      </c>
      <c r="H66" s="158">
        <v>61312</v>
      </c>
      <c r="I66" s="160">
        <f>IFERROR(H66/G66-1,"-")</f>
        <v>0.30262598793235318</v>
      </c>
      <c r="J66" s="159">
        <f t="shared" ref="J66:J77" si="31">IFERROR(H66/D66-1,"-")</f>
        <v>0.46315387552500953</v>
      </c>
      <c r="K66" s="158">
        <f t="shared" ref="K66:K76" si="32">H66-G66</f>
        <v>14244</v>
      </c>
      <c r="L66" s="158">
        <f t="shared" ref="L66:L77" si="33">H66-D66</f>
        <v>19408</v>
      </c>
      <c r="M66" s="159">
        <f t="shared" si="30"/>
        <v>1.1187749531045859E-2</v>
      </c>
    </row>
    <row r="67" spans="2:13" x14ac:dyDescent="0.25">
      <c r="B67" s="162" t="s">
        <v>103</v>
      </c>
      <c r="C67" s="163">
        <v>19683</v>
      </c>
      <c r="D67" s="163">
        <v>22752</v>
      </c>
      <c r="E67" s="163">
        <v>8022</v>
      </c>
      <c r="F67" s="163">
        <v>23338</v>
      </c>
      <c r="G67" s="163">
        <v>31999</v>
      </c>
      <c r="H67" s="163">
        <v>37562</v>
      </c>
      <c r="I67" s="165">
        <f>IFERROR(H67/G67-1,"-")</f>
        <v>0.17384918278696215</v>
      </c>
      <c r="J67" s="164">
        <f t="shared" si="31"/>
        <v>0.65093178621659642</v>
      </c>
      <c r="K67" s="163">
        <f t="shared" si="32"/>
        <v>5563</v>
      </c>
      <c r="L67" s="163">
        <f t="shared" si="33"/>
        <v>14810</v>
      </c>
      <c r="M67" s="164">
        <f t="shared" si="30"/>
        <v>6.8540293561642832E-3</v>
      </c>
    </row>
    <row r="68" spans="2:13" x14ac:dyDescent="0.25">
      <c r="B68" s="162" t="s">
        <v>100</v>
      </c>
      <c r="C68" s="163">
        <v>15406</v>
      </c>
      <c r="D68" s="163">
        <v>19152</v>
      </c>
      <c r="E68" s="163">
        <v>14211</v>
      </c>
      <c r="F68" s="163">
        <v>9037</v>
      </c>
      <c r="G68" s="163">
        <v>15069</v>
      </c>
      <c r="H68" s="163">
        <v>23750</v>
      </c>
      <c r="I68" s="165">
        <f>IFERROR(H68/G68-1,"-")</f>
        <v>0.57608334992368437</v>
      </c>
      <c r="J68" s="164">
        <f t="shared" si="31"/>
        <v>0.24007936507936511</v>
      </c>
      <c r="K68" s="163">
        <f t="shared" si="32"/>
        <v>8681</v>
      </c>
      <c r="L68" s="163">
        <f t="shared" si="33"/>
        <v>4598</v>
      </c>
      <c r="M68" s="164">
        <f t="shared" si="30"/>
        <v>4.3337201748815755E-3</v>
      </c>
    </row>
    <row r="69" spans="2:13" x14ac:dyDescent="0.25">
      <c r="B69" s="157" t="s">
        <v>107</v>
      </c>
      <c r="C69" s="158">
        <v>101792</v>
      </c>
      <c r="D69" s="158">
        <v>95222</v>
      </c>
      <c r="E69" s="158">
        <v>30400</v>
      </c>
      <c r="F69" s="158">
        <v>128705</v>
      </c>
      <c r="G69" s="158">
        <v>132769</v>
      </c>
      <c r="H69" s="158">
        <v>170544</v>
      </c>
      <c r="I69" s="160">
        <f>IFERROR(H69/G69-1,"-")</f>
        <v>0.28451671700472247</v>
      </c>
      <c r="J69" s="159">
        <f t="shared" si="31"/>
        <v>0.79101468148117027</v>
      </c>
      <c r="K69" s="158">
        <f t="shared" si="32"/>
        <v>37775</v>
      </c>
      <c r="L69" s="158">
        <f t="shared" si="33"/>
        <v>75322</v>
      </c>
      <c r="M69" s="159">
        <f t="shared" si="30"/>
        <v>3.1119577831789615E-2</v>
      </c>
    </row>
    <row r="70" spans="2:13" x14ac:dyDescent="0.25">
      <c r="B70" s="162" t="s">
        <v>110</v>
      </c>
      <c r="C70" s="163">
        <v>46378</v>
      </c>
      <c r="D70" s="163">
        <v>41026</v>
      </c>
      <c r="E70" s="163">
        <v>13618</v>
      </c>
      <c r="F70" s="163">
        <v>56081</v>
      </c>
      <c r="G70" s="163">
        <v>50457</v>
      </c>
      <c r="H70" s="163">
        <v>73242</v>
      </c>
      <c r="I70" s="165">
        <f t="shared" ref="I70:I77" si="34">IFERROR(H70/G70-1,"-")</f>
        <v>0.45157262619656335</v>
      </c>
      <c r="J70" s="164">
        <f t="shared" si="31"/>
        <v>0.78525812899137137</v>
      </c>
      <c r="K70" s="163">
        <f t="shared" si="32"/>
        <v>22785</v>
      </c>
      <c r="L70" s="163">
        <f t="shared" si="33"/>
        <v>32216</v>
      </c>
      <c r="M70" s="164">
        <f t="shared" si="30"/>
        <v>1.336464560204953E-2</v>
      </c>
    </row>
    <row r="71" spans="2:13" x14ac:dyDescent="0.25">
      <c r="B71" s="162" t="s">
        <v>113</v>
      </c>
      <c r="C71" s="163">
        <v>13950</v>
      </c>
      <c r="D71" s="163">
        <v>11534</v>
      </c>
      <c r="E71" s="163">
        <v>3293</v>
      </c>
      <c r="F71" s="163">
        <v>7748</v>
      </c>
      <c r="G71" s="163">
        <v>10955</v>
      </c>
      <c r="H71" s="163">
        <v>10731</v>
      </c>
      <c r="I71" s="165">
        <f t="shared" si="34"/>
        <v>-2.0447284345047945E-2</v>
      </c>
      <c r="J71" s="164">
        <f t="shared" si="31"/>
        <v>-6.9620253164557E-2</v>
      </c>
      <c r="K71" s="163">
        <f t="shared" si="32"/>
        <v>-224</v>
      </c>
      <c r="L71" s="163">
        <f t="shared" si="33"/>
        <v>-803</v>
      </c>
      <c r="M71" s="164">
        <f t="shared" si="30"/>
        <v>1.9581116293328079E-3</v>
      </c>
    </row>
    <row r="72" spans="2:13" x14ac:dyDescent="0.25">
      <c r="B72" s="162" t="s">
        <v>116</v>
      </c>
      <c r="C72" s="163">
        <v>6528</v>
      </c>
      <c r="D72" s="163">
        <v>10880</v>
      </c>
      <c r="E72" s="163">
        <v>3415</v>
      </c>
      <c r="F72" s="163">
        <v>18047</v>
      </c>
      <c r="G72" s="163">
        <v>15837</v>
      </c>
      <c r="H72" s="163">
        <v>19123</v>
      </c>
      <c r="I72" s="165">
        <f t="shared" si="34"/>
        <v>0.20748879206920501</v>
      </c>
      <c r="J72" s="164">
        <f t="shared" si="31"/>
        <v>0.75762867647058818</v>
      </c>
      <c r="K72" s="163">
        <f t="shared" si="32"/>
        <v>3286</v>
      </c>
      <c r="L72" s="163">
        <f t="shared" si="33"/>
        <v>8243</v>
      </c>
      <c r="M72" s="164">
        <f t="shared" si="30"/>
        <v>3.4894202486004363E-3</v>
      </c>
    </row>
    <row r="73" spans="2:13" x14ac:dyDescent="0.25">
      <c r="B73" s="162" t="s">
        <v>123</v>
      </c>
      <c r="C73" s="163">
        <v>2344</v>
      </c>
      <c r="D73" s="163">
        <v>1784</v>
      </c>
      <c r="E73" s="163">
        <v>468</v>
      </c>
      <c r="F73" s="163">
        <v>3396</v>
      </c>
      <c r="G73" s="163">
        <v>3947</v>
      </c>
      <c r="H73" s="163">
        <v>6454</v>
      </c>
      <c r="I73" s="165">
        <f t="shared" si="34"/>
        <v>0.63516594882189015</v>
      </c>
      <c r="J73" s="164">
        <f t="shared" si="31"/>
        <v>2.6177130044843051</v>
      </c>
      <c r="K73" s="163">
        <f t="shared" si="32"/>
        <v>2507</v>
      </c>
      <c r="L73" s="163">
        <f t="shared" si="33"/>
        <v>4670</v>
      </c>
      <c r="M73" s="164">
        <f t="shared" si="30"/>
        <v>1.1776770529972921E-3</v>
      </c>
    </row>
    <row r="74" spans="2:13" x14ac:dyDescent="0.25">
      <c r="B74" s="162" t="s">
        <v>119</v>
      </c>
      <c r="C74" s="163">
        <v>2944</v>
      </c>
      <c r="D74" s="163">
        <v>2469</v>
      </c>
      <c r="E74" s="163">
        <v>1224</v>
      </c>
      <c r="F74" s="163">
        <v>3248</v>
      </c>
      <c r="G74" s="163">
        <v>2699</v>
      </c>
      <c r="H74" s="163">
        <v>4219</v>
      </c>
      <c r="I74" s="165">
        <f t="shared" si="34"/>
        <v>0.56317154501667277</v>
      </c>
      <c r="J74" s="164">
        <f t="shared" si="31"/>
        <v>0.70878898339408658</v>
      </c>
      <c r="K74" s="163">
        <f t="shared" si="32"/>
        <v>1520</v>
      </c>
      <c r="L74" s="163">
        <f t="shared" si="33"/>
        <v>1750</v>
      </c>
      <c r="M74" s="164">
        <f t="shared" si="30"/>
        <v>7.6985117548738385E-4</v>
      </c>
    </row>
    <row r="75" spans="2:13" x14ac:dyDescent="0.25">
      <c r="B75" s="162" t="s">
        <v>128</v>
      </c>
      <c r="C75" s="163">
        <v>1326</v>
      </c>
      <c r="D75" s="163">
        <v>2202</v>
      </c>
      <c r="E75" s="163">
        <v>683</v>
      </c>
      <c r="F75" s="163">
        <v>2875</v>
      </c>
      <c r="G75" s="163">
        <v>3786</v>
      </c>
      <c r="H75" s="163">
        <v>3186</v>
      </c>
      <c r="I75" s="165">
        <f t="shared" si="34"/>
        <v>-0.15847860538827263</v>
      </c>
      <c r="J75" s="164">
        <f t="shared" si="31"/>
        <v>0.44686648501362392</v>
      </c>
      <c r="K75" s="163">
        <f t="shared" si="32"/>
        <v>-600</v>
      </c>
      <c r="L75" s="163">
        <f t="shared" si="33"/>
        <v>984</v>
      </c>
      <c r="M75" s="164">
        <f t="shared" si="30"/>
        <v>5.8135715693358734E-4</v>
      </c>
    </row>
    <row r="76" spans="2:13" x14ac:dyDescent="0.25">
      <c r="B76" s="162" t="s">
        <v>131</v>
      </c>
      <c r="C76" s="163">
        <v>2597</v>
      </c>
      <c r="D76" s="163">
        <v>2302</v>
      </c>
      <c r="E76" s="163">
        <v>925</v>
      </c>
      <c r="F76" s="163">
        <v>967</v>
      </c>
      <c r="G76" s="163">
        <v>1128</v>
      </c>
      <c r="H76" s="163">
        <v>3135</v>
      </c>
      <c r="I76" s="165">
        <f t="shared" si="34"/>
        <v>1.7792553191489362</v>
      </c>
      <c r="J76" s="164">
        <f t="shared" si="31"/>
        <v>0.36185925282363152</v>
      </c>
      <c r="K76" s="163">
        <f t="shared" si="32"/>
        <v>2007</v>
      </c>
      <c r="L76" s="163">
        <f t="shared" si="33"/>
        <v>833</v>
      </c>
      <c r="M76" s="164">
        <f t="shared" si="30"/>
        <v>5.7205106308436799E-4</v>
      </c>
    </row>
    <row r="77" spans="2:13" x14ac:dyDescent="0.25">
      <c r="B77" s="168" t="s">
        <v>145</v>
      </c>
      <c r="C77" s="169">
        <f t="shared" ref="C77:H77" si="35">C69-SUM(C70:C76)</f>
        <v>25725</v>
      </c>
      <c r="D77" s="169">
        <f t="shared" si="35"/>
        <v>23025</v>
      </c>
      <c r="E77" s="169">
        <f t="shared" si="35"/>
        <v>6774</v>
      </c>
      <c r="F77" s="169">
        <f t="shared" si="35"/>
        <v>36343</v>
      </c>
      <c r="G77" s="169">
        <f t="shared" si="35"/>
        <v>43960</v>
      </c>
      <c r="H77" s="169">
        <f t="shared" si="35"/>
        <v>50454</v>
      </c>
      <c r="I77" s="171">
        <f t="shared" si="34"/>
        <v>0.14772520473157424</v>
      </c>
      <c r="J77" s="170">
        <f t="shared" si="31"/>
        <v>1.191270358306189</v>
      </c>
      <c r="K77" s="169">
        <f>H77-G77</f>
        <v>6494</v>
      </c>
      <c r="L77" s="169">
        <f t="shared" si="33"/>
        <v>27429</v>
      </c>
      <c r="M77" s="170">
        <f t="shared" si="30"/>
        <v>9.2064639033042107E-3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v>816835</v>
      </c>
      <c r="D79" s="176">
        <v>791721</v>
      </c>
      <c r="E79" s="176">
        <v>211451</v>
      </c>
      <c r="F79" s="176">
        <v>710225</v>
      </c>
      <c r="G79" s="176">
        <v>797848</v>
      </c>
      <c r="H79" s="176">
        <v>914356</v>
      </c>
      <c r="I79" s="177">
        <f>IFERROR(H79/G79-1,"-")</f>
        <v>0.14602781482187077</v>
      </c>
      <c r="J79" s="177">
        <f>IFERROR(H79/D79-1,"-")</f>
        <v>0.15489673761337652</v>
      </c>
      <c r="K79" s="176">
        <f>H79-G79</f>
        <v>116508</v>
      </c>
      <c r="L79" s="176">
        <f>H79-D79</f>
        <v>122635</v>
      </c>
      <c r="M79" s="177">
        <f t="shared" ref="M79:M91" si="36">H79/H$9</f>
        <v>0.16684475975680074</v>
      </c>
    </row>
    <row r="80" spans="2:13" x14ac:dyDescent="0.25">
      <c r="B80" s="157" t="s">
        <v>97</v>
      </c>
      <c r="C80" s="158">
        <v>356304</v>
      </c>
      <c r="D80" s="158">
        <v>356283</v>
      </c>
      <c r="E80" s="158">
        <v>94044</v>
      </c>
      <c r="F80" s="158">
        <v>342343</v>
      </c>
      <c r="G80" s="158">
        <v>341923</v>
      </c>
      <c r="H80" s="158">
        <v>382237</v>
      </c>
      <c r="I80" s="160">
        <f>IFERROR(H80/G80-1,"-")</f>
        <v>0.1179037385610211</v>
      </c>
      <c r="J80" s="159">
        <f t="shared" ref="J80:J91" si="37">IFERROR(H80/D80-1,"-")</f>
        <v>7.2846585439103162E-2</v>
      </c>
      <c r="K80" s="158">
        <f t="shared" ref="K80:K90" si="38">H80-G80</f>
        <v>40314</v>
      </c>
      <c r="L80" s="158">
        <f t="shared" ref="L80:L91" si="39">H80-D80</f>
        <v>25954</v>
      </c>
      <c r="M80" s="159">
        <f t="shared" si="36"/>
        <v>6.9747713620471941E-2</v>
      </c>
    </row>
    <row r="81" spans="2:13" x14ac:dyDescent="0.25">
      <c r="B81" s="162" t="s">
        <v>103</v>
      </c>
      <c r="C81" s="163">
        <v>89648</v>
      </c>
      <c r="D81" s="163">
        <v>72064</v>
      </c>
      <c r="E81" s="163">
        <v>25393</v>
      </c>
      <c r="F81" s="163">
        <v>97391</v>
      </c>
      <c r="G81" s="163">
        <v>92103</v>
      </c>
      <c r="H81" s="163">
        <v>106284</v>
      </c>
      <c r="I81" s="165">
        <f>IFERROR(H81/G81-1,"-")</f>
        <v>0.15396892609361257</v>
      </c>
      <c r="J81" s="164">
        <f t="shared" si="37"/>
        <v>0.4748556838365896</v>
      </c>
      <c r="K81" s="163">
        <f t="shared" si="38"/>
        <v>14181</v>
      </c>
      <c r="L81" s="163">
        <f t="shared" si="39"/>
        <v>34220</v>
      </c>
      <c r="M81" s="164">
        <f t="shared" si="36"/>
        <v>1.9393899581773195E-2</v>
      </c>
    </row>
    <row r="82" spans="2:13" x14ac:dyDescent="0.25">
      <c r="B82" s="162" t="s">
        <v>100</v>
      </c>
      <c r="C82" s="163">
        <v>266656</v>
      </c>
      <c r="D82" s="163">
        <v>284219</v>
      </c>
      <c r="E82" s="163">
        <v>68651</v>
      </c>
      <c r="F82" s="163">
        <v>244952</v>
      </c>
      <c r="G82" s="163">
        <v>249820</v>
      </c>
      <c r="H82" s="163">
        <v>275953</v>
      </c>
      <c r="I82" s="165">
        <f>IFERROR(H82/G82-1,"-")</f>
        <v>0.1046073172684332</v>
      </c>
      <c r="J82" s="164">
        <f t="shared" si="37"/>
        <v>-2.9083206963644193E-2</v>
      </c>
      <c r="K82" s="163">
        <f t="shared" si="38"/>
        <v>26133</v>
      </c>
      <c r="L82" s="163">
        <f t="shared" si="39"/>
        <v>-8266</v>
      </c>
      <c r="M82" s="164">
        <f t="shared" si="36"/>
        <v>5.0353814038698749E-2</v>
      </c>
    </row>
    <row r="83" spans="2:13" x14ac:dyDescent="0.25">
      <c r="B83" s="157" t="s">
        <v>107</v>
      </c>
      <c r="C83" s="158">
        <v>460531</v>
      </c>
      <c r="D83" s="158">
        <v>435438</v>
      </c>
      <c r="E83" s="158">
        <v>117407</v>
      </c>
      <c r="F83" s="158">
        <v>367882</v>
      </c>
      <c r="G83" s="158">
        <v>455925</v>
      </c>
      <c r="H83" s="158">
        <v>532119</v>
      </c>
      <c r="I83" s="160">
        <f>IFERROR(H83/G83-1,"-")</f>
        <v>0.16711959203816407</v>
      </c>
      <c r="J83" s="159">
        <f t="shared" si="37"/>
        <v>0.2220316095517616</v>
      </c>
      <c r="K83" s="158">
        <f t="shared" si="38"/>
        <v>76194</v>
      </c>
      <c r="L83" s="158">
        <f t="shared" si="39"/>
        <v>96681</v>
      </c>
      <c r="M83" s="159">
        <f t="shared" si="36"/>
        <v>9.7097046136328802E-2</v>
      </c>
    </row>
    <row r="84" spans="2:13" x14ac:dyDescent="0.25">
      <c r="B84" s="162" t="s">
        <v>110</v>
      </c>
      <c r="C84" s="163">
        <v>69266</v>
      </c>
      <c r="D84" s="163">
        <v>75049</v>
      </c>
      <c r="E84" s="163">
        <v>19977</v>
      </c>
      <c r="F84" s="163">
        <v>71554</v>
      </c>
      <c r="G84" s="163">
        <v>93860</v>
      </c>
      <c r="H84" s="163">
        <v>110313</v>
      </c>
      <c r="I84" s="165">
        <f t="shared" ref="I84:I91" si="40">IFERROR(H84/G84-1,"-")</f>
        <v>0.17529298955891748</v>
      </c>
      <c r="J84" s="164">
        <f t="shared" si="37"/>
        <v>0.46987967860997482</v>
      </c>
      <c r="K84" s="163">
        <f t="shared" si="38"/>
        <v>16453</v>
      </c>
      <c r="L84" s="163">
        <f t="shared" si="39"/>
        <v>35264</v>
      </c>
      <c r="M84" s="164">
        <f t="shared" si="36"/>
        <v>2.0129080995861526E-2</v>
      </c>
    </row>
    <row r="85" spans="2:13" x14ac:dyDescent="0.25">
      <c r="B85" s="162" t="s">
        <v>113</v>
      </c>
      <c r="C85" s="163">
        <v>194919</v>
      </c>
      <c r="D85" s="163">
        <v>159354</v>
      </c>
      <c r="E85" s="163">
        <v>38015</v>
      </c>
      <c r="F85" s="163">
        <v>113120</v>
      </c>
      <c r="G85" s="163">
        <v>127349</v>
      </c>
      <c r="H85" s="163">
        <v>141364</v>
      </c>
      <c r="I85" s="165">
        <f t="shared" si="40"/>
        <v>0.11005190460859526</v>
      </c>
      <c r="J85" s="164">
        <f t="shared" si="37"/>
        <v>-0.11289330672590581</v>
      </c>
      <c r="K85" s="163">
        <f t="shared" si="38"/>
        <v>14015</v>
      </c>
      <c r="L85" s="163">
        <f t="shared" si="39"/>
        <v>-17990</v>
      </c>
      <c r="M85" s="164">
        <f t="shared" si="36"/>
        <v>2.57950323706088E-2</v>
      </c>
    </row>
    <row r="86" spans="2:13" x14ac:dyDescent="0.25">
      <c r="B86" s="162" t="s">
        <v>116</v>
      </c>
      <c r="C86" s="163">
        <v>22836</v>
      </c>
      <c r="D86" s="163">
        <v>25447</v>
      </c>
      <c r="E86" s="163">
        <v>8127</v>
      </c>
      <c r="F86" s="163">
        <v>30758</v>
      </c>
      <c r="G86" s="163">
        <v>42539</v>
      </c>
      <c r="H86" s="163">
        <v>57925</v>
      </c>
      <c r="I86" s="165">
        <f t="shared" si="40"/>
        <v>0.36169162415665634</v>
      </c>
      <c r="J86" s="164">
        <f t="shared" si="37"/>
        <v>1.2762997602860846</v>
      </c>
      <c r="K86" s="163">
        <f t="shared" si="38"/>
        <v>15386</v>
      </c>
      <c r="L86" s="163">
        <f t="shared" si="39"/>
        <v>32478</v>
      </c>
      <c r="M86" s="164">
        <f t="shared" si="36"/>
        <v>1.0569715416000642E-2</v>
      </c>
    </row>
    <row r="87" spans="2:13" x14ac:dyDescent="0.25">
      <c r="B87" s="162" t="s">
        <v>123</v>
      </c>
      <c r="C87" s="163">
        <v>11686</v>
      </c>
      <c r="D87" s="163">
        <v>9296</v>
      </c>
      <c r="E87" s="163">
        <v>1893</v>
      </c>
      <c r="F87" s="163">
        <v>10713</v>
      </c>
      <c r="G87" s="163">
        <v>12911</v>
      </c>
      <c r="H87" s="163">
        <v>18498</v>
      </c>
      <c r="I87" s="165">
        <f t="shared" si="40"/>
        <v>0.43273177910309046</v>
      </c>
      <c r="J87" s="164">
        <f t="shared" si="37"/>
        <v>0.9898881239242685</v>
      </c>
      <c r="K87" s="163">
        <f t="shared" si="38"/>
        <v>5587</v>
      </c>
      <c r="L87" s="163">
        <f t="shared" si="39"/>
        <v>9202</v>
      </c>
      <c r="M87" s="164">
        <f t="shared" si="36"/>
        <v>3.375374980840395E-3</v>
      </c>
    </row>
    <row r="88" spans="2:13" x14ac:dyDescent="0.25">
      <c r="B88" s="162" t="s">
        <v>119</v>
      </c>
      <c r="C88" s="163">
        <v>6503</v>
      </c>
      <c r="D88" s="163">
        <v>6249</v>
      </c>
      <c r="E88" s="163">
        <v>2041</v>
      </c>
      <c r="F88" s="163">
        <v>5872</v>
      </c>
      <c r="G88" s="163">
        <v>6968</v>
      </c>
      <c r="H88" s="163">
        <v>8896</v>
      </c>
      <c r="I88" s="165">
        <f t="shared" si="40"/>
        <v>0.27669345579793347</v>
      </c>
      <c r="J88" s="164">
        <f t="shared" si="37"/>
        <v>0.42358777404384695</v>
      </c>
      <c r="K88" s="163">
        <f t="shared" si="38"/>
        <v>1928</v>
      </c>
      <c r="L88" s="163">
        <f t="shared" si="39"/>
        <v>2647</v>
      </c>
      <c r="M88" s="164">
        <f t="shared" si="36"/>
        <v>1.623274723189326E-3</v>
      </c>
    </row>
    <row r="89" spans="2:13" x14ac:dyDescent="0.25">
      <c r="B89" s="162" t="s">
        <v>128</v>
      </c>
      <c r="C89" s="163">
        <v>7425</v>
      </c>
      <c r="D89" s="163">
        <v>8520</v>
      </c>
      <c r="E89" s="163">
        <v>3044</v>
      </c>
      <c r="F89" s="163">
        <v>7581</v>
      </c>
      <c r="G89" s="163">
        <v>8524</v>
      </c>
      <c r="H89" s="163">
        <v>7383</v>
      </c>
      <c r="I89" s="165">
        <f t="shared" si="40"/>
        <v>-0.13385734396996718</v>
      </c>
      <c r="J89" s="164">
        <f t="shared" si="37"/>
        <v>-0.1334507042253521</v>
      </c>
      <c r="K89" s="163">
        <f t="shared" si="38"/>
        <v>-1141</v>
      </c>
      <c r="L89" s="163">
        <f t="shared" si="39"/>
        <v>-1137</v>
      </c>
      <c r="M89" s="164">
        <f t="shared" si="36"/>
        <v>1.3471939389958177E-3</v>
      </c>
    </row>
    <row r="90" spans="2:13" x14ac:dyDescent="0.25">
      <c r="B90" s="162" t="s">
        <v>131</v>
      </c>
      <c r="C90" s="163">
        <v>13371</v>
      </c>
      <c r="D90" s="163">
        <v>13181</v>
      </c>
      <c r="E90" s="163">
        <v>4830</v>
      </c>
      <c r="F90" s="163">
        <v>7599</v>
      </c>
      <c r="G90" s="163">
        <v>9961</v>
      </c>
      <c r="H90" s="163">
        <v>9541</v>
      </c>
      <c r="I90" s="165">
        <f t="shared" si="40"/>
        <v>-4.216444132115249E-2</v>
      </c>
      <c r="J90" s="164">
        <f t="shared" si="37"/>
        <v>-0.27615507169410514</v>
      </c>
      <c r="K90" s="163">
        <f t="shared" si="38"/>
        <v>-420</v>
      </c>
      <c r="L90" s="163">
        <f t="shared" si="39"/>
        <v>-3640</v>
      </c>
      <c r="M90" s="164">
        <f t="shared" si="36"/>
        <v>1.7409694395176889E-3</v>
      </c>
    </row>
    <row r="91" spans="2:13" x14ac:dyDescent="0.25">
      <c r="B91" s="168" t="s">
        <v>145</v>
      </c>
      <c r="C91" s="169">
        <f t="shared" ref="C91:H91" si="41">C83-SUM(C84:C90)</f>
        <v>134525</v>
      </c>
      <c r="D91" s="169">
        <f t="shared" si="41"/>
        <v>138342</v>
      </c>
      <c r="E91" s="169">
        <f t="shared" si="41"/>
        <v>39480</v>
      </c>
      <c r="F91" s="169">
        <f t="shared" si="41"/>
        <v>120685</v>
      </c>
      <c r="G91" s="169">
        <f t="shared" si="41"/>
        <v>153813</v>
      </c>
      <c r="H91" s="169">
        <f t="shared" si="41"/>
        <v>178199</v>
      </c>
      <c r="I91" s="171">
        <f t="shared" si="40"/>
        <v>0.15854316605228425</v>
      </c>
      <c r="J91" s="170">
        <f t="shared" si="37"/>
        <v>0.2881048416243801</v>
      </c>
      <c r="K91" s="169">
        <f>H91-G91</f>
        <v>24386</v>
      </c>
      <c r="L91" s="169">
        <f t="shared" si="39"/>
        <v>39857</v>
      </c>
      <c r="M91" s="170">
        <f t="shared" si="36"/>
        <v>3.2516404271314601E-2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v>53986</v>
      </c>
      <c r="D93" s="176">
        <v>55887</v>
      </c>
      <c r="E93" s="176">
        <v>22616</v>
      </c>
      <c r="F93" s="176">
        <v>51485</v>
      </c>
      <c r="G93" s="176">
        <v>58157</v>
      </c>
      <c r="H93" s="176">
        <v>57388</v>
      </c>
      <c r="I93" s="177">
        <f>IFERROR(H93/G93-1,"-")</f>
        <v>-1.3222827862510056E-2</v>
      </c>
      <c r="J93" s="177">
        <f>IFERROR(H93/D93-1,"-")</f>
        <v>2.6857766564675201E-2</v>
      </c>
      <c r="K93" s="176">
        <f>H93-G93</f>
        <v>-769</v>
      </c>
      <c r="L93" s="176">
        <f>H93-D93</f>
        <v>1501</v>
      </c>
      <c r="M93" s="177">
        <f t="shared" ref="M93:M105" si="42">H93/H$9</f>
        <v>1.0471727721941215E-2</v>
      </c>
    </row>
    <row r="94" spans="2:13" x14ac:dyDescent="0.25">
      <c r="B94" s="157" t="s">
        <v>97</v>
      </c>
      <c r="C94" s="158">
        <v>34282</v>
      </c>
      <c r="D94" s="158">
        <v>37119</v>
      </c>
      <c r="E94" s="158">
        <v>14777</v>
      </c>
      <c r="F94" s="158">
        <v>33809</v>
      </c>
      <c r="G94" s="158">
        <v>37722</v>
      </c>
      <c r="H94" s="158">
        <v>35821</v>
      </c>
      <c r="I94" s="160">
        <f>IFERROR(H94/G94-1,"-")</f>
        <v>-5.0394994963151474E-2</v>
      </c>
      <c r="J94" s="159">
        <f t="shared" ref="J94:J105" si="43">IFERROR(H94/D94-1,"-")</f>
        <v>-3.4968614456208358E-2</v>
      </c>
      <c r="K94" s="158">
        <f t="shared" ref="K94:K104" si="44">H94-G94</f>
        <v>-1901</v>
      </c>
      <c r="L94" s="158">
        <f t="shared" ref="L94:L105" si="45">H94-D94</f>
        <v>-1298</v>
      </c>
      <c r="M94" s="159">
        <f t="shared" si="42"/>
        <v>6.5363448582919119E-3</v>
      </c>
    </row>
    <row r="95" spans="2:13" x14ac:dyDescent="0.25">
      <c r="B95" s="162" t="s">
        <v>103</v>
      </c>
      <c r="C95" s="163">
        <v>16764</v>
      </c>
      <c r="D95" s="163">
        <v>19153</v>
      </c>
      <c r="E95" s="163">
        <v>8025</v>
      </c>
      <c r="F95" s="163">
        <v>16289</v>
      </c>
      <c r="G95" s="163">
        <v>12024</v>
      </c>
      <c r="H95" s="163">
        <v>11877</v>
      </c>
      <c r="I95" s="165">
        <f>IFERROR(H95/G95-1,"-")</f>
        <v>-1.2225548902195627E-2</v>
      </c>
      <c r="J95" s="164">
        <f t="shared" si="43"/>
        <v>-0.37988826815642462</v>
      </c>
      <c r="K95" s="163">
        <f t="shared" si="44"/>
        <v>-147</v>
      </c>
      <c r="L95" s="163">
        <f t="shared" si="45"/>
        <v>-7276</v>
      </c>
      <c r="M95" s="164">
        <f t="shared" si="42"/>
        <v>2.1672250322976199E-3</v>
      </c>
    </row>
    <row r="96" spans="2:13" x14ac:dyDescent="0.25">
      <c r="B96" s="162" t="s">
        <v>100</v>
      </c>
      <c r="C96" s="163">
        <v>17518</v>
      </c>
      <c r="D96" s="163">
        <v>17966</v>
      </c>
      <c r="E96" s="163">
        <v>6752</v>
      </c>
      <c r="F96" s="163">
        <v>17520</v>
      </c>
      <c r="G96" s="163">
        <v>25698</v>
      </c>
      <c r="H96" s="163">
        <v>23944</v>
      </c>
      <c r="I96" s="165">
        <f>IFERROR(H96/G96-1,"-")</f>
        <v>-6.8254338859055186E-2</v>
      </c>
      <c r="J96" s="164">
        <f t="shared" si="43"/>
        <v>0.33273961928086382</v>
      </c>
      <c r="K96" s="163">
        <f t="shared" si="44"/>
        <v>-1754</v>
      </c>
      <c r="L96" s="163">
        <f t="shared" si="45"/>
        <v>5978</v>
      </c>
      <c r="M96" s="164">
        <f t="shared" si="42"/>
        <v>4.3691198259942924E-3</v>
      </c>
    </row>
    <row r="97" spans="2:13" x14ac:dyDescent="0.25">
      <c r="B97" s="157" t="s">
        <v>107</v>
      </c>
      <c r="C97" s="158">
        <v>19704</v>
      </c>
      <c r="D97" s="158">
        <v>18768</v>
      </c>
      <c r="E97" s="158">
        <v>7839</v>
      </c>
      <c r="F97" s="158">
        <v>17676</v>
      </c>
      <c r="G97" s="158">
        <v>20435</v>
      </c>
      <c r="H97" s="158">
        <v>21567</v>
      </c>
      <c r="I97" s="160">
        <f>IFERROR(H97/G97-1,"-")</f>
        <v>5.539515537068751E-2</v>
      </c>
      <c r="J97" s="159">
        <f t="shared" si="43"/>
        <v>0.14913682864450117</v>
      </c>
      <c r="K97" s="158">
        <f t="shared" si="44"/>
        <v>1132</v>
      </c>
      <c r="L97" s="158">
        <f t="shared" si="45"/>
        <v>2799</v>
      </c>
      <c r="M97" s="159">
        <f t="shared" si="42"/>
        <v>3.9353828636493025E-3</v>
      </c>
    </row>
    <row r="98" spans="2:13" x14ac:dyDescent="0.25">
      <c r="B98" s="162" t="s">
        <v>110</v>
      </c>
      <c r="C98" s="163">
        <v>2265</v>
      </c>
      <c r="D98" s="163">
        <v>2421</v>
      </c>
      <c r="E98" s="163">
        <v>1262</v>
      </c>
      <c r="F98" s="163">
        <v>2403</v>
      </c>
      <c r="G98" s="163">
        <v>2795</v>
      </c>
      <c r="H98" s="163">
        <v>3030</v>
      </c>
      <c r="I98" s="165">
        <f t="shared" ref="I98:I105" si="46">IFERROR(H98/G98-1,"-")</f>
        <v>8.4078711985688726E-2</v>
      </c>
      <c r="J98" s="164">
        <f t="shared" si="43"/>
        <v>0.25154894671623307</v>
      </c>
      <c r="K98" s="163">
        <f t="shared" si="44"/>
        <v>235</v>
      </c>
      <c r="L98" s="163">
        <f t="shared" si="45"/>
        <v>609</v>
      </c>
      <c r="M98" s="164">
        <f t="shared" si="42"/>
        <v>5.5289145810068099E-4</v>
      </c>
    </row>
    <row r="99" spans="2:13" x14ac:dyDescent="0.25">
      <c r="B99" s="162" t="s">
        <v>113</v>
      </c>
      <c r="C99" s="163">
        <v>4527</v>
      </c>
      <c r="D99" s="163">
        <v>3905</v>
      </c>
      <c r="E99" s="163">
        <v>1429</v>
      </c>
      <c r="F99" s="163">
        <v>3482</v>
      </c>
      <c r="G99" s="163">
        <v>3814</v>
      </c>
      <c r="H99" s="163">
        <v>4234</v>
      </c>
      <c r="I99" s="165">
        <f t="shared" si="46"/>
        <v>0.11012060828526482</v>
      </c>
      <c r="J99" s="164">
        <f t="shared" si="43"/>
        <v>8.4250960307298284E-2</v>
      </c>
      <c r="K99" s="163">
        <f t="shared" si="44"/>
        <v>420</v>
      </c>
      <c r="L99" s="163">
        <f t="shared" si="45"/>
        <v>329</v>
      </c>
      <c r="M99" s="164">
        <f t="shared" si="42"/>
        <v>7.7258826191362485E-4</v>
      </c>
    </row>
    <row r="100" spans="2:13" x14ac:dyDescent="0.25">
      <c r="B100" s="162" t="s">
        <v>116</v>
      </c>
      <c r="C100" s="163">
        <v>4157</v>
      </c>
      <c r="D100" s="163">
        <v>3854</v>
      </c>
      <c r="E100" s="163">
        <v>1899</v>
      </c>
      <c r="F100" s="163">
        <v>3412</v>
      </c>
      <c r="G100" s="163">
        <v>3885</v>
      </c>
      <c r="H100" s="163">
        <v>3685</v>
      </c>
      <c r="I100" s="165">
        <f t="shared" si="46"/>
        <v>-5.1480051480051525E-2</v>
      </c>
      <c r="J100" s="164">
        <f t="shared" si="43"/>
        <v>-4.3850544888427656E-2</v>
      </c>
      <c r="K100" s="163">
        <f t="shared" si="44"/>
        <v>-200</v>
      </c>
      <c r="L100" s="163">
        <f t="shared" si="45"/>
        <v>-169</v>
      </c>
      <c r="M100" s="164">
        <f t="shared" si="42"/>
        <v>6.7241089871320446E-4</v>
      </c>
    </row>
    <row r="101" spans="2:13" x14ac:dyDescent="0.25">
      <c r="B101" s="162" t="s">
        <v>123</v>
      </c>
      <c r="C101" s="163">
        <v>535</v>
      </c>
      <c r="D101" s="163">
        <v>699</v>
      </c>
      <c r="E101" s="163">
        <v>316</v>
      </c>
      <c r="F101" s="163">
        <v>1172</v>
      </c>
      <c r="G101" s="163">
        <v>938</v>
      </c>
      <c r="H101" s="163">
        <v>933</v>
      </c>
      <c r="I101" s="165">
        <f t="shared" si="46"/>
        <v>-5.3304904051172386E-3</v>
      </c>
      <c r="J101" s="164">
        <f t="shared" si="43"/>
        <v>0.33476394849785418</v>
      </c>
      <c r="K101" s="163">
        <f t="shared" si="44"/>
        <v>-5</v>
      </c>
      <c r="L101" s="163">
        <f t="shared" si="45"/>
        <v>234</v>
      </c>
      <c r="M101" s="164">
        <f t="shared" si="42"/>
        <v>1.7024677571218989E-4</v>
      </c>
    </row>
    <row r="102" spans="2:13" x14ac:dyDescent="0.25">
      <c r="B102" s="162" t="s">
        <v>119</v>
      </c>
      <c r="C102" s="163">
        <v>534</v>
      </c>
      <c r="D102" s="163">
        <v>519</v>
      </c>
      <c r="E102" s="163">
        <v>327</v>
      </c>
      <c r="F102" s="163">
        <v>682</v>
      </c>
      <c r="G102" s="163">
        <v>650</v>
      </c>
      <c r="H102" s="163">
        <v>903</v>
      </c>
      <c r="I102" s="165">
        <f t="shared" si="46"/>
        <v>0.38923076923076927</v>
      </c>
      <c r="J102" s="164">
        <f t="shared" si="43"/>
        <v>0.73988439306358389</v>
      </c>
      <c r="K102" s="163">
        <f t="shared" si="44"/>
        <v>253</v>
      </c>
      <c r="L102" s="163">
        <f t="shared" si="45"/>
        <v>384</v>
      </c>
      <c r="M102" s="164">
        <f t="shared" si="42"/>
        <v>1.6477260285970789E-4</v>
      </c>
    </row>
    <row r="103" spans="2:13" x14ac:dyDescent="0.25">
      <c r="B103" s="162" t="s">
        <v>128</v>
      </c>
      <c r="C103" s="163">
        <v>176</v>
      </c>
      <c r="D103" s="163">
        <v>155</v>
      </c>
      <c r="E103" s="163">
        <v>120</v>
      </c>
      <c r="F103" s="163">
        <v>270</v>
      </c>
      <c r="G103" s="163">
        <v>153</v>
      </c>
      <c r="H103" s="163">
        <v>230</v>
      </c>
      <c r="I103" s="165">
        <f t="shared" si="46"/>
        <v>0.50326797385620914</v>
      </c>
      <c r="J103" s="164">
        <f t="shared" si="43"/>
        <v>0.4838709677419355</v>
      </c>
      <c r="K103" s="163">
        <f t="shared" si="44"/>
        <v>77</v>
      </c>
      <c r="L103" s="163">
        <f t="shared" si="45"/>
        <v>75</v>
      </c>
      <c r="M103" s="164">
        <f t="shared" si="42"/>
        <v>4.1968658535695256E-5</v>
      </c>
    </row>
    <row r="104" spans="2:13" x14ac:dyDescent="0.25">
      <c r="B104" s="162" t="s">
        <v>131</v>
      </c>
      <c r="C104" s="163">
        <v>383</v>
      </c>
      <c r="D104" s="163">
        <v>271</v>
      </c>
      <c r="E104" s="163">
        <v>87</v>
      </c>
      <c r="F104" s="163">
        <v>168</v>
      </c>
      <c r="G104" s="163">
        <v>270</v>
      </c>
      <c r="H104" s="163">
        <v>384</v>
      </c>
      <c r="I104" s="165">
        <f t="shared" si="46"/>
        <v>0.42222222222222228</v>
      </c>
      <c r="J104" s="164">
        <f t="shared" si="43"/>
        <v>0.41697416974169732</v>
      </c>
      <c r="K104" s="163">
        <f t="shared" si="44"/>
        <v>114</v>
      </c>
      <c r="L104" s="163">
        <f t="shared" si="45"/>
        <v>113</v>
      </c>
      <c r="M104" s="164">
        <f t="shared" si="42"/>
        <v>7.0069412511769477E-5</v>
      </c>
    </row>
    <row r="105" spans="2:13" x14ac:dyDescent="0.25">
      <c r="B105" s="168" t="s">
        <v>145</v>
      </c>
      <c r="C105" s="169">
        <f t="shared" ref="C105:H105" si="47">C97-SUM(C98:C104)</f>
        <v>7127</v>
      </c>
      <c r="D105" s="169">
        <f t="shared" si="47"/>
        <v>6944</v>
      </c>
      <c r="E105" s="169">
        <f t="shared" si="47"/>
        <v>2399</v>
      </c>
      <c r="F105" s="169">
        <f t="shared" si="47"/>
        <v>6087</v>
      </c>
      <c r="G105" s="169">
        <f t="shared" si="47"/>
        <v>7930</v>
      </c>
      <c r="H105" s="169">
        <f t="shared" si="47"/>
        <v>8168</v>
      </c>
      <c r="I105" s="171">
        <f t="shared" si="46"/>
        <v>3.0012610340479196E-2</v>
      </c>
      <c r="J105" s="170">
        <f t="shared" si="43"/>
        <v>0.17626728110599088</v>
      </c>
      <c r="K105" s="169">
        <f>H105-G105</f>
        <v>238</v>
      </c>
      <c r="L105" s="169">
        <f t="shared" si="45"/>
        <v>1224</v>
      </c>
      <c r="M105" s="170">
        <f t="shared" si="42"/>
        <v>1.4904347953024297E-3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v>146797</v>
      </c>
      <c r="D107" s="176">
        <v>142901</v>
      </c>
      <c r="E107" s="176">
        <v>76081</v>
      </c>
      <c r="F107" s="176">
        <v>198873</v>
      </c>
      <c r="G107" s="176">
        <v>252588</v>
      </c>
      <c r="H107" s="176">
        <v>239146</v>
      </c>
      <c r="I107" s="177">
        <f>IFERROR(H107/G107-1,"-")</f>
        <v>-5.3217096615832848E-2</v>
      </c>
      <c r="J107" s="177">
        <f>IFERROR(H107/D107-1,"-")</f>
        <v>0.67350823297247753</v>
      </c>
      <c r="K107" s="176">
        <f>H107-G107</f>
        <v>-13442</v>
      </c>
      <c r="L107" s="176">
        <f>H107-D107</f>
        <v>96245</v>
      </c>
      <c r="M107" s="177">
        <f t="shared" ref="M107:M119" si="48">H107/H$9</f>
        <v>4.3637551365988597E-2</v>
      </c>
    </row>
    <row r="108" spans="2:13" x14ac:dyDescent="0.25">
      <c r="B108" s="157" t="s">
        <v>97</v>
      </c>
      <c r="C108" s="158">
        <v>30125</v>
      </c>
      <c r="D108" s="158">
        <v>31009</v>
      </c>
      <c r="E108" s="158">
        <v>30342</v>
      </c>
      <c r="F108" s="158">
        <v>48630</v>
      </c>
      <c r="G108" s="158">
        <v>55684</v>
      </c>
      <c r="H108" s="158">
        <v>49807</v>
      </c>
      <c r="I108" s="160">
        <f>IFERROR(H108/G108-1,"-")</f>
        <v>-0.10554198692622652</v>
      </c>
      <c r="J108" s="159">
        <f t="shared" ref="J108:J119" si="49">IFERROR(H108/D108-1,"-")</f>
        <v>0.60621110000322487</v>
      </c>
      <c r="K108" s="158">
        <f t="shared" ref="K108:K118" si="50">H108-G108</f>
        <v>-5877</v>
      </c>
      <c r="L108" s="158">
        <f t="shared" ref="L108:L119" si="51">H108-D108</f>
        <v>18798</v>
      </c>
      <c r="M108" s="159">
        <f t="shared" si="48"/>
        <v>9.0884042421190154E-3</v>
      </c>
    </row>
    <row r="109" spans="2:13" x14ac:dyDescent="0.25">
      <c r="B109" s="162" t="s">
        <v>103</v>
      </c>
      <c r="C109" s="163">
        <v>13639</v>
      </c>
      <c r="D109" s="163">
        <v>11886</v>
      </c>
      <c r="E109" s="163">
        <v>4832</v>
      </c>
      <c r="F109" s="163">
        <v>16359</v>
      </c>
      <c r="G109" s="163">
        <v>19520</v>
      </c>
      <c r="H109" s="163">
        <v>16099</v>
      </c>
      <c r="I109" s="165">
        <f>IFERROR(H109/G109-1,"-")</f>
        <v>-0.17525614754098362</v>
      </c>
      <c r="J109" s="164">
        <f t="shared" si="49"/>
        <v>0.35445061416792867</v>
      </c>
      <c r="K109" s="163">
        <f t="shared" si="50"/>
        <v>-3421</v>
      </c>
      <c r="L109" s="163">
        <f t="shared" si="51"/>
        <v>4213</v>
      </c>
      <c r="M109" s="164">
        <f t="shared" si="48"/>
        <v>2.937623625070252E-3</v>
      </c>
    </row>
    <row r="110" spans="2:13" x14ac:dyDescent="0.25">
      <c r="B110" s="162" t="s">
        <v>100</v>
      </c>
      <c r="C110" s="163">
        <v>16486</v>
      </c>
      <c r="D110" s="163">
        <v>19123</v>
      </c>
      <c r="E110" s="163">
        <v>25510</v>
      </c>
      <c r="F110" s="163">
        <v>32271</v>
      </c>
      <c r="G110" s="163">
        <v>36164</v>
      </c>
      <c r="H110" s="163">
        <v>33708</v>
      </c>
      <c r="I110" s="165">
        <f>IFERROR(H110/G110-1,"-")</f>
        <v>-6.791284149983412E-2</v>
      </c>
      <c r="J110" s="164">
        <f t="shared" si="49"/>
        <v>0.7626941379490666</v>
      </c>
      <c r="K110" s="163">
        <f t="shared" si="50"/>
        <v>-2456</v>
      </c>
      <c r="L110" s="163">
        <f t="shared" si="51"/>
        <v>14585</v>
      </c>
      <c r="M110" s="164">
        <f t="shared" si="48"/>
        <v>6.1507806170487643E-3</v>
      </c>
    </row>
    <row r="111" spans="2:13" x14ac:dyDescent="0.25">
      <c r="B111" s="157" t="s">
        <v>107</v>
      </c>
      <c r="C111" s="158">
        <v>116672</v>
      </c>
      <c r="D111" s="158">
        <v>111892</v>
      </c>
      <c r="E111" s="158">
        <v>45739</v>
      </c>
      <c r="F111" s="158">
        <v>150243</v>
      </c>
      <c r="G111" s="158">
        <v>196904</v>
      </c>
      <c r="H111" s="158">
        <v>189339</v>
      </c>
      <c r="I111" s="160">
        <f>IFERROR(H111/G111-1,"-")</f>
        <v>-3.841973753707395E-2</v>
      </c>
      <c r="J111" s="159">
        <f t="shared" si="49"/>
        <v>0.69215850999177775</v>
      </c>
      <c r="K111" s="158">
        <f t="shared" si="50"/>
        <v>-7565</v>
      </c>
      <c r="L111" s="158">
        <f t="shared" si="51"/>
        <v>77447</v>
      </c>
      <c r="M111" s="159">
        <f t="shared" si="48"/>
        <v>3.4549147123869584E-2</v>
      </c>
    </row>
    <row r="112" spans="2:13" x14ac:dyDescent="0.25">
      <c r="B112" s="162" t="s">
        <v>110</v>
      </c>
      <c r="C112" s="163">
        <v>63356</v>
      </c>
      <c r="D112" s="163">
        <v>61414</v>
      </c>
      <c r="E112" s="163">
        <v>25534</v>
      </c>
      <c r="F112" s="163">
        <v>90804</v>
      </c>
      <c r="G112" s="163">
        <v>128108</v>
      </c>
      <c r="H112" s="163">
        <v>116734</v>
      </c>
      <c r="I112" s="165">
        <f t="shared" ref="I112:I119" si="52">IFERROR(H112/G112-1,"-")</f>
        <v>-8.8784463109251588E-2</v>
      </c>
      <c r="J112" s="164">
        <f t="shared" si="49"/>
        <v>0.90077181098772274</v>
      </c>
      <c r="K112" s="163">
        <f t="shared" si="50"/>
        <v>-11374</v>
      </c>
      <c r="L112" s="163">
        <f t="shared" si="51"/>
        <v>55320</v>
      </c>
      <c r="M112" s="164">
        <f t="shared" si="48"/>
        <v>2.1300736458721086E-2</v>
      </c>
    </row>
    <row r="113" spans="2:13" x14ac:dyDescent="0.25">
      <c r="B113" s="162" t="s">
        <v>113</v>
      </c>
      <c r="C113" s="163">
        <v>12662</v>
      </c>
      <c r="D113" s="163">
        <v>9783</v>
      </c>
      <c r="E113" s="163">
        <v>3175</v>
      </c>
      <c r="F113" s="163">
        <v>6944</v>
      </c>
      <c r="G113" s="163">
        <v>8880</v>
      </c>
      <c r="H113" s="163">
        <v>8516</v>
      </c>
      <c r="I113" s="165">
        <f t="shared" si="52"/>
        <v>-4.0990990990991016E-2</v>
      </c>
      <c r="J113" s="164">
        <f t="shared" si="49"/>
        <v>-0.12951037514054997</v>
      </c>
      <c r="K113" s="163">
        <f t="shared" si="50"/>
        <v>-364</v>
      </c>
      <c r="L113" s="163">
        <f t="shared" si="51"/>
        <v>-1267</v>
      </c>
      <c r="M113" s="164">
        <f t="shared" si="48"/>
        <v>1.553935200391221E-3</v>
      </c>
    </row>
    <row r="114" spans="2:13" x14ac:dyDescent="0.25">
      <c r="B114" s="162" t="s">
        <v>116</v>
      </c>
      <c r="C114" s="163">
        <v>13476</v>
      </c>
      <c r="D114" s="163">
        <v>11371</v>
      </c>
      <c r="E114" s="163">
        <v>2482</v>
      </c>
      <c r="F114" s="163">
        <v>9830</v>
      </c>
      <c r="G114" s="163">
        <v>13414</v>
      </c>
      <c r="H114" s="163">
        <v>14245</v>
      </c>
      <c r="I114" s="165">
        <f t="shared" si="52"/>
        <v>6.1950201282242379E-2</v>
      </c>
      <c r="J114" s="164">
        <f t="shared" si="49"/>
        <v>0.25274821915398826</v>
      </c>
      <c r="K114" s="163">
        <f t="shared" si="50"/>
        <v>831</v>
      </c>
      <c r="L114" s="163">
        <f t="shared" si="51"/>
        <v>2874</v>
      </c>
      <c r="M114" s="164">
        <f t="shared" si="48"/>
        <v>2.5993197427868651E-3</v>
      </c>
    </row>
    <row r="115" spans="2:13" x14ac:dyDescent="0.25">
      <c r="B115" s="162" t="s">
        <v>123</v>
      </c>
      <c r="C115" s="163">
        <v>2503</v>
      </c>
      <c r="D115" s="163">
        <v>2496</v>
      </c>
      <c r="E115" s="163">
        <v>1262</v>
      </c>
      <c r="F115" s="163">
        <v>6290</v>
      </c>
      <c r="G115" s="163">
        <v>6514</v>
      </c>
      <c r="H115" s="163">
        <v>6482</v>
      </c>
      <c r="I115" s="165">
        <f t="shared" si="52"/>
        <v>-4.912496162112423E-3</v>
      </c>
      <c r="J115" s="164">
        <f t="shared" si="49"/>
        <v>1.5969551282051282</v>
      </c>
      <c r="K115" s="163">
        <f t="shared" si="50"/>
        <v>-32</v>
      </c>
      <c r="L115" s="163">
        <f t="shared" si="51"/>
        <v>3986</v>
      </c>
      <c r="M115" s="164">
        <f t="shared" si="48"/>
        <v>1.1827862809929419E-3</v>
      </c>
    </row>
    <row r="116" spans="2:13" x14ac:dyDescent="0.25">
      <c r="B116" s="162" t="s">
        <v>119</v>
      </c>
      <c r="C116" s="163">
        <v>3813</v>
      </c>
      <c r="D116" s="163">
        <v>3749</v>
      </c>
      <c r="E116" s="163">
        <v>2813</v>
      </c>
      <c r="F116" s="163">
        <v>4750</v>
      </c>
      <c r="G116" s="163">
        <v>5340</v>
      </c>
      <c r="H116" s="163">
        <v>5146</v>
      </c>
      <c r="I116" s="165">
        <f t="shared" si="52"/>
        <v>-3.6329588014981318E-2</v>
      </c>
      <c r="J116" s="164">
        <f t="shared" si="49"/>
        <v>0.3726327020538811</v>
      </c>
      <c r="K116" s="163">
        <f t="shared" si="50"/>
        <v>-194</v>
      </c>
      <c r="L116" s="163">
        <f t="shared" si="51"/>
        <v>1397</v>
      </c>
      <c r="M116" s="164">
        <f t="shared" si="48"/>
        <v>9.3900311662907738E-4</v>
      </c>
    </row>
    <row r="117" spans="2:13" x14ac:dyDescent="0.25">
      <c r="B117" s="162" t="s">
        <v>128</v>
      </c>
      <c r="C117" s="163">
        <v>742</v>
      </c>
      <c r="D117" s="163">
        <v>826</v>
      </c>
      <c r="E117" s="163">
        <v>406</v>
      </c>
      <c r="F117" s="163">
        <v>1261</v>
      </c>
      <c r="G117" s="163">
        <v>1457</v>
      </c>
      <c r="H117" s="163">
        <v>1177</v>
      </c>
      <c r="I117" s="165">
        <f t="shared" si="52"/>
        <v>-0.19217570350034319</v>
      </c>
      <c r="J117" s="164">
        <f t="shared" si="49"/>
        <v>0.42493946731234877</v>
      </c>
      <c r="K117" s="163">
        <f t="shared" si="50"/>
        <v>-280</v>
      </c>
      <c r="L117" s="163">
        <f t="shared" si="51"/>
        <v>351</v>
      </c>
      <c r="M117" s="164">
        <f t="shared" si="48"/>
        <v>2.1477004824571009E-4</v>
      </c>
    </row>
    <row r="118" spans="2:13" x14ac:dyDescent="0.25">
      <c r="B118" s="162" t="s">
        <v>131</v>
      </c>
      <c r="C118" s="163">
        <v>1872</v>
      </c>
      <c r="D118" s="163">
        <v>1664</v>
      </c>
      <c r="E118" s="163">
        <v>932</v>
      </c>
      <c r="F118" s="163">
        <v>980</v>
      </c>
      <c r="G118" s="163">
        <v>944</v>
      </c>
      <c r="H118" s="163">
        <v>1508</v>
      </c>
      <c r="I118" s="165">
        <f t="shared" si="52"/>
        <v>0.59745762711864403</v>
      </c>
      <c r="J118" s="164">
        <f t="shared" si="49"/>
        <v>-9.375E-2</v>
      </c>
      <c r="K118" s="163">
        <f t="shared" si="50"/>
        <v>564</v>
      </c>
      <c r="L118" s="163">
        <f t="shared" si="51"/>
        <v>-156</v>
      </c>
      <c r="M118" s="164">
        <f t="shared" si="48"/>
        <v>2.7516842205142805E-4</v>
      </c>
    </row>
    <row r="119" spans="2:13" x14ac:dyDescent="0.25">
      <c r="B119" s="168" t="s">
        <v>145</v>
      </c>
      <c r="C119" s="169">
        <f t="shared" ref="C119:H119" si="53">C111-SUM(C112:C118)</f>
        <v>18248</v>
      </c>
      <c r="D119" s="169">
        <f t="shared" si="53"/>
        <v>20589</v>
      </c>
      <c r="E119" s="169">
        <f t="shared" si="53"/>
        <v>9135</v>
      </c>
      <c r="F119" s="169">
        <f t="shared" si="53"/>
        <v>29384</v>
      </c>
      <c r="G119" s="169">
        <f t="shared" si="53"/>
        <v>32247</v>
      </c>
      <c r="H119" s="169">
        <f t="shared" si="53"/>
        <v>35531</v>
      </c>
      <c r="I119" s="171">
        <f t="shared" si="52"/>
        <v>0.10183893075324835</v>
      </c>
      <c r="J119" s="170">
        <f t="shared" si="49"/>
        <v>0.72572733012773805</v>
      </c>
      <c r="K119" s="169">
        <f>H119-G119</f>
        <v>3284</v>
      </c>
      <c r="L119" s="169">
        <f t="shared" si="51"/>
        <v>14942</v>
      </c>
      <c r="M119" s="170">
        <f t="shared" si="48"/>
        <v>6.4834278540512533E-3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v>232309</v>
      </c>
      <c r="D121" s="176">
        <v>220415</v>
      </c>
      <c r="E121" s="176">
        <v>91416</v>
      </c>
      <c r="F121" s="176">
        <v>229131</v>
      </c>
      <c r="G121" s="176">
        <v>239109</v>
      </c>
      <c r="H121" s="176">
        <v>250871</v>
      </c>
      <c r="I121" s="177">
        <f>IFERROR(H121/G121-1,"-")</f>
        <v>4.9190954752853289E-2</v>
      </c>
      <c r="J121" s="177">
        <f>IFERROR(H121/D121-1,"-")</f>
        <v>0.1381757139940567</v>
      </c>
      <c r="K121" s="176">
        <f>H121-G121</f>
        <v>11762</v>
      </c>
      <c r="L121" s="176">
        <f>H121-D121</f>
        <v>30456</v>
      </c>
      <c r="M121" s="177">
        <f t="shared" ref="M121:M133" si="54">H121/H$9</f>
        <v>4.5777040589166977E-2</v>
      </c>
    </row>
    <row r="122" spans="2:13" x14ac:dyDescent="0.25">
      <c r="B122" s="157" t="s">
        <v>97</v>
      </c>
      <c r="C122" s="158">
        <v>135043</v>
      </c>
      <c r="D122" s="158">
        <v>120142</v>
      </c>
      <c r="E122" s="158">
        <v>52879</v>
      </c>
      <c r="F122" s="158">
        <v>134886</v>
      </c>
      <c r="G122" s="158">
        <v>146430</v>
      </c>
      <c r="H122" s="158">
        <v>156566</v>
      </c>
      <c r="I122" s="160">
        <f>IFERROR(H122/G122-1,"-")</f>
        <v>6.9220788089872309E-2</v>
      </c>
      <c r="J122" s="159">
        <f t="shared" ref="J122:J133" si="55">IFERROR(H122/D122-1,"-")</f>
        <v>0.30317457675084492</v>
      </c>
      <c r="K122" s="158">
        <f t="shared" ref="K122:K132" si="56">H122-G122</f>
        <v>10136</v>
      </c>
      <c r="L122" s="158">
        <f t="shared" ref="L122:L133" si="57">H122-D122</f>
        <v>36424</v>
      </c>
      <c r="M122" s="159">
        <f t="shared" si="54"/>
        <v>2.8568978227389841E-2</v>
      </c>
    </row>
    <row r="123" spans="2:13" x14ac:dyDescent="0.25">
      <c r="B123" s="162" t="s">
        <v>103</v>
      </c>
      <c r="C123" s="163">
        <v>75241</v>
      </c>
      <c r="D123" s="163">
        <v>61076</v>
      </c>
      <c r="E123" s="163">
        <v>24076</v>
      </c>
      <c r="F123" s="163">
        <v>69865</v>
      </c>
      <c r="G123" s="163">
        <v>66121</v>
      </c>
      <c r="H123" s="163">
        <v>75793</v>
      </c>
      <c r="I123" s="165">
        <f>IFERROR(H123/G123-1,"-")</f>
        <v>0.14627727953297742</v>
      </c>
      <c r="J123" s="164">
        <f t="shared" si="55"/>
        <v>0.24096208003143627</v>
      </c>
      <c r="K123" s="163">
        <f t="shared" si="56"/>
        <v>9672</v>
      </c>
      <c r="L123" s="163">
        <f t="shared" si="57"/>
        <v>14717</v>
      </c>
      <c r="M123" s="164">
        <f t="shared" si="54"/>
        <v>1.3830132766938915E-2</v>
      </c>
    </row>
    <row r="124" spans="2:13" x14ac:dyDescent="0.25">
      <c r="B124" s="162" t="s">
        <v>100</v>
      </c>
      <c r="C124" s="163">
        <v>59802</v>
      </c>
      <c r="D124" s="163">
        <v>59066</v>
      </c>
      <c r="E124" s="163">
        <v>28803</v>
      </c>
      <c r="F124" s="163">
        <v>65021</v>
      </c>
      <c r="G124" s="163">
        <v>80309</v>
      </c>
      <c r="H124" s="163">
        <v>80773</v>
      </c>
      <c r="I124" s="165">
        <f>IFERROR(H124/G124-1,"-")</f>
        <v>5.7776836967213807E-3</v>
      </c>
      <c r="J124" s="164">
        <f t="shared" si="55"/>
        <v>0.36750414790234642</v>
      </c>
      <c r="K124" s="163">
        <f t="shared" si="56"/>
        <v>464</v>
      </c>
      <c r="L124" s="163">
        <f t="shared" si="57"/>
        <v>21707</v>
      </c>
      <c r="M124" s="164">
        <f t="shared" si="54"/>
        <v>1.4738845460450926E-2</v>
      </c>
    </row>
    <row r="125" spans="2:13" x14ac:dyDescent="0.25">
      <c r="B125" s="157" t="s">
        <v>107</v>
      </c>
      <c r="C125" s="158">
        <v>97266</v>
      </c>
      <c r="D125" s="158">
        <v>100273</v>
      </c>
      <c r="E125" s="158">
        <v>38537</v>
      </c>
      <c r="F125" s="158">
        <v>94245</v>
      </c>
      <c r="G125" s="158">
        <v>92679</v>
      </c>
      <c r="H125" s="158">
        <v>94305</v>
      </c>
      <c r="I125" s="160">
        <f>IFERROR(H125/G125-1,"-")</f>
        <v>1.7544427540219454E-2</v>
      </c>
      <c r="J125" s="159">
        <f t="shared" si="55"/>
        <v>-5.9517517178103829E-2</v>
      </c>
      <c r="K125" s="158">
        <f t="shared" si="56"/>
        <v>1626</v>
      </c>
      <c r="L125" s="158">
        <f t="shared" si="57"/>
        <v>-5968</v>
      </c>
      <c r="M125" s="159">
        <f t="shared" si="54"/>
        <v>1.7208062361777136E-2</v>
      </c>
    </row>
    <row r="126" spans="2:13" x14ac:dyDescent="0.25">
      <c r="B126" s="162" t="s">
        <v>110</v>
      </c>
      <c r="C126" s="163">
        <v>11864</v>
      </c>
      <c r="D126" s="163">
        <v>10460</v>
      </c>
      <c r="E126" s="163">
        <v>3706</v>
      </c>
      <c r="F126" s="163">
        <v>9917</v>
      </c>
      <c r="G126" s="163">
        <v>11646</v>
      </c>
      <c r="H126" s="163">
        <v>10656</v>
      </c>
      <c r="I126" s="165">
        <f t="shared" ref="I126:I133" si="58">IFERROR(H126/G126-1,"-")</f>
        <v>-8.5007727975270453E-2</v>
      </c>
      <c r="J126" s="164">
        <f t="shared" si="55"/>
        <v>1.8738049713193039E-2</v>
      </c>
      <c r="K126" s="163">
        <f t="shared" si="56"/>
        <v>-990</v>
      </c>
      <c r="L126" s="163">
        <f t="shared" si="57"/>
        <v>196</v>
      </c>
      <c r="M126" s="164">
        <f t="shared" si="54"/>
        <v>1.9444261972016029E-3</v>
      </c>
    </row>
    <row r="127" spans="2:13" x14ac:dyDescent="0.25">
      <c r="B127" s="162" t="s">
        <v>113</v>
      </c>
      <c r="C127" s="163">
        <v>10977</v>
      </c>
      <c r="D127" s="163">
        <v>9550</v>
      </c>
      <c r="E127" s="163">
        <v>3876</v>
      </c>
      <c r="F127" s="163">
        <v>11261</v>
      </c>
      <c r="G127" s="163">
        <v>13316</v>
      </c>
      <c r="H127" s="163">
        <v>13127</v>
      </c>
      <c r="I127" s="165">
        <f t="shared" si="58"/>
        <v>-1.4193451486932962E-2</v>
      </c>
      <c r="J127" s="164">
        <f t="shared" si="55"/>
        <v>0.37455497382198955</v>
      </c>
      <c r="K127" s="163">
        <f t="shared" si="56"/>
        <v>-189</v>
      </c>
      <c r="L127" s="163">
        <f t="shared" si="57"/>
        <v>3577</v>
      </c>
      <c r="M127" s="164">
        <f t="shared" si="54"/>
        <v>2.3953155678177029E-3</v>
      </c>
    </row>
    <row r="128" spans="2:13" x14ac:dyDescent="0.25">
      <c r="B128" s="162" t="s">
        <v>116</v>
      </c>
      <c r="C128" s="163">
        <v>6539</v>
      </c>
      <c r="D128" s="163">
        <v>6709</v>
      </c>
      <c r="E128" s="163">
        <v>2774</v>
      </c>
      <c r="F128" s="163">
        <v>8524</v>
      </c>
      <c r="G128" s="163">
        <v>8756</v>
      </c>
      <c r="H128" s="163">
        <v>8567</v>
      </c>
      <c r="I128" s="165">
        <f t="shared" si="58"/>
        <v>-2.1585198720877163E-2</v>
      </c>
      <c r="J128" s="164">
        <f t="shared" si="55"/>
        <v>0.27694142197048732</v>
      </c>
      <c r="K128" s="163">
        <f t="shared" si="56"/>
        <v>-189</v>
      </c>
      <c r="L128" s="163">
        <f t="shared" si="57"/>
        <v>1858</v>
      </c>
      <c r="M128" s="164">
        <f t="shared" si="54"/>
        <v>1.5632412942404403E-3</v>
      </c>
    </row>
    <row r="129" spans="2:13" x14ac:dyDescent="0.25">
      <c r="B129" s="162" t="s">
        <v>123</v>
      </c>
      <c r="C129" s="163">
        <v>1654</v>
      </c>
      <c r="D129" s="163">
        <v>1866</v>
      </c>
      <c r="E129" s="163">
        <v>715</v>
      </c>
      <c r="F129" s="163">
        <v>2573</v>
      </c>
      <c r="G129" s="163">
        <v>2637</v>
      </c>
      <c r="H129" s="163">
        <v>2356</v>
      </c>
      <c r="I129" s="165">
        <f t="shared" si="58"/>
        <v>-0.10656048540007579</v>
      </c>
      <c r="J129" s="164">
        <f t="shared" si="55"/>
        <v>0.262593783494105</v>
      </c>
      <c r="K129" s="163">
        <f t="shared" si="56"/>
        <v>-281</v>
      </c>
      <c r="L129" s="163">
        <f t="shared" si="57"/>
        <v>490</v>
      </c>
      <c r="M129" s="164">
        <f t="shared" si="54"/>
        <v>4.2990504134825225E-4</v>
      </c>
    </row>
    <row r="130" spans="2:13" x14ac:dyDescent="0.25">
      <c r="B130" s="162" t="s">
        <v>119</v>
      </c>
      <c r="C130" s="163">
        <v>1793</v>
      </c>
      <c r="D130" s="163">
        <v>1484</v>
      </c>
      <c r="E130" s="163">
        <v>756</v>
      </c>
      <c r="F130" s="163">
        <v>1836</v>
      </c>
      <c r="G130" s="163">
        <v>1934</v>
      </c>
      <c r="H130" s="163">
        <v>2091</v>
      </c>
      <c r="I130" s="165">
        <f t="shared" si="58"/>
        <v>8.1178903826266913E-2</v>
      </c>
      <c r="J130" s="164">
        <f t="shared" si="55"/>
        <v>0.40902964959568733</v>
      </c>
      <c r="K130" s="163">
        <f t="shared" si="56"/>
        <v>157</v>
      </c>
      <c r="L130" s="163">
        <f t="shared" si="57"/>
        <v>607</v>
      </c>
      <c r="M130" s="164">
        <f t="shared" si="54"/>
        <v>3.815498478179947E-4</v>
      </c>
    </row>
    <row r="131" spans="2:13" x14ac:dyDescent="0.25">
      <c r="B131" s="162" t="s">
        <v>128</v>
      </c>
      <c r="C131" s="163">
        <v>1802</v>
      </c>
      <c r="D131" s="163">
        <v>1623</v>
      </c>
      <c r="E131" s="163">
        <v>671</v>
      </c>
      <c r="F131" s="163">
        <v>1075</v>
      </c>
      <c r="G131" s="163">
        <v>1341</v>
      </c>
      <c r="H131" s="163">
        <v>1334</v>
      </c>
      <c r="I131" s="165">
        <f t="shared" si="58"/>
        <v>-5.2199850857569396E-3</v>
      </c>
      <c r="J131" s="164">
        <f t="shared" si="55"/>
        <v>-0.17806531115218727</v>
      </c>
      <c r="K131" s="163">
        <f t="shared" si="56"/>
        <v>-7</v>
      </c>
      <c r="L131" s="163">
        <f t="shared" si="57"/>
        <v>-289</v>
      </c>
      <c r="M131" s="164">
        <f t="shared" si="54"/>
        <v>2.434182195070325E-4</v>
      </c>
    </row>
    <row r="132" spans="2:13" x14ac:dyDescent="0.25">
      <c r="B132" s="162" t="s">
        <v>131</v>
      </c>
      <c r="C132" s="163">
        <v>3139</v>
      </c>
      <c r="D132" s="163">
        <v>2681</v>
      </c>
      <c r="E132" s="163">
        <v>1081</v>
      </c>
      <c r="F132" s="163">
        <v>1885</v>
      </c>
      <c r="G132" s="163">
        <v>2455</v>
      </c>
      <c r="H132" s="163">
        <v>2493</v>
      </c>
      <c r="I132" s="165">
        <f t="shared" si="58"/>
        <v>1.5478615071283119E-2</v>
      </c>
      <c r="J132" s="164">
        <f t="shared" si="55"/>
        <v>-7.0123088399850819E-2</v>
      </c>
      <c r="K132" s="163">
        <f t="shared" si="56"/>
        <v>38</v>
      </c>
      <c r="L132" s="163">
        <f t="shared" si="57"/>
        <v>-188</v>
      </c>
      <c r="M132" s="164">
        <f t="shared" si="54"/>
        <v>4.5490376404125338E-4</v>
      </c>
    </row>
    <row r="133" spans="2:13" x14ac:dyDescent="0.25">
      <c r="B133" s="168" t="s">
        <v>145</v>
      </c>
      <c r="C133" s="169">
        <f t="shared" ref="C133:H133" si="59">C125-SUM(C126:C132)</f>
        <v>59498</v>
      </c>
      <c r="D133" s="169">
        <f t="shared" si="59"/>
        <v>65900</v>
      </c>
      <c r="E133" s="169">
        <f t="shared" si="59"/>
        <v>24958</v>
      </c>
      <c r="F133" s="169">
        <f t="shared" si="59"/>
        <v>57174</v>
      </c>
      <c r="G133" s="169">
        <f t="shared" si="59"/>
        <v>50594</v>
      </c>
      <c r="H133" s="169">
        <f t="shared" si="59"/>
        <v>53681</v>
      </c>
      <c r="I133" s="171">
        <f t="shared" si="58"/>
        <v>6.1015140135193935E-2</v>
      </c>
      <c r="J133" s="170">
        <f t="shared" si="55"/>
        <v>-0.18541729893778447</v>
      </c>
      <c r="K133" s="169">
        <f>H133-G133</f>
        <v>3087</v>
      </c>
      <c r="L133" s="169">
        <f t="shared" si="57"/>
        <v>-12219</v>
      </c>
      <c r="M133" s="170">
        <f t="shared" si="54"/>
        <v>9.795302429802857E-3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v>272428</v>
      </c>
      <c r="D135" s="176">
        <v>250224</v>
      </c>
      <c r="E135" s="176">
        <v>89173</v>
      </c>
      <c r="F135" s="176">
        <v>257117</v>
      </c>
      <c r="G135" s="176">
        <v>278594</v>
      </c>
      <c r="H135" s="176">
        <v>287810</v>
      </c>
      <c r="I135" s="177">
        <f>IFERROR(H135/G135-1,"-")</f>
        <v>3.3080396562739978E-2</v>
      </c>
      <c r="J135" s="177">
        <f>IFERROR(H135/D135-1,"-")</f>
        <v>0.15020941236651963</v>
      </c>
      <c r="K135" s="176">
        <f>H135-G135</f>
        <v>9216</v>
      </c>
      <c r="L135" s="176">
        <f>H135-D135</f>
        <v>37586</v>
      </c>
      <c r="M135" s="177">
        <f t="shared" ref="M135:M147" si="60">H135/H$9</f>
        <v>5.2517389622428051E-2</v>
      </c>
    </row>
    <row r="136" spans="2:13" x14ac:dyDescent="0.25">
      <c r="B136" s="157" t="s">
        <v>97</v>
      </c>
      <c r="C136" s="158">
        <v>51968</v>
      </c>
      <c r="D136" s="158">
        <v>45577</v>
      </c>
      <c r="E136" s="158">
        <v>21825</v>
      </c>
      <c r="F136" s="158">
        <v>29061</v>
      </c>
      <c r="G136" s="158">
        <v>32018</v>
      </c>
      <c r="H136" s="158">
        <v>29188</v>
      </c>
      <c r="I136" s="160">
        <f>IFERROR(H136/G136-1,"-")</f>
        <v>-8.838778187269658E-2</v>
      </c>
      <c r="J136" s="159">
        <f t="shared" ref="J136:J147" si="61">IFERROR(H136/D136-1,"-")</f>
        <v>-0.35958926651600587</v>
      </c>
      <c r="K136" s="158">
        <f t="shared" ref="K136:K146" si="62">H136-G136</f>
        <v>-2830</v>
      </c>
      <c r="L136" s="158">
        <f t="shared" ref="L136:L147" si="63">H136-D136</f>
        <v>-16389</v>
      </c>
      <c r="M136" s="159">
        <f t="shared" si="60"/>
        <v>5.3260052406081445E-3</v>
      </c>
    </row>
    <row r="137" spans="2:13" x14ac:dyDescent="0.25">
      <c r="B137" s="162" t="s">
        <v>103</v>
      </c>
      <c r="C137" s="163">
        <v>36715</v>
      </c>
      <c r="D137" s="163">
        <v>24890</v>
      </c>
      <c r="E137" s="163">
        <v>16209</v>
      </c>
      <c r="F137" s="163">
        <v>19943</v>
      </c>
      <c r="G137" s="163">
        <v>20738</v>
      </c>
      <c r="H137" s="163">
        <v>18376</v>
      </c>
      <c r="I137" s="165">
        <f>IFERROR(H137/G137-1,"-")</f>
        <v>-0.1138971935577201</v>
      </c>
      <c r="J137" s="164">
        <f t="shared" si="61"/>
        <v>-0.26171153073523501</v>
      </c>
      <c r="K137" s="163">
        <f t="shared" si="62"/>
        <v>-2362</v>
      </c>
      <c r="L137" s="163">
        <f t="shared" si="63"/>
        <v>-6514</v>
      </c>
      <c r="M137" s="164">
        <f t="shared" si="60"/>
        <v>3.3531133445736348E-3</v>
      </c>
    </row>
    <row r="138" spans="2:13" x14ac:dyDescent="0.25">
      <c r="B138" s="162" t="s">
        <v>100</v>
      </c>
      <c r="C138" s="163">
        <v>15253</v>
      </c>
      <c r="D138" s="163">
        <v>20687</v>
      </c>
      <c r="E138" s="163">
        <v>5616</v>
      </c>
      <c r="F138" s="163">
        <v>9118</v>
      </c>
      <c r="G138" s="163">
        <v>11280</v>
      </c>
      <c r="H138" s="163">
        <v>10812</v>
      </c>
      <c r="I138" s="165">
        <f>IFERROR(H138/G138-1,"-")</f>
        <v>-4.1489361702127692E-2</v>
      </c>
      <c r="J138" s="164">
        <f t="shared" si="61"/>
        <v>-0.4773529269589597</v>
      </c>
      <c r="K138" s="163">
        <f t="shared" si="62"/>
        <v>-468</v>
      </c>
      <c r="L138" s="163">
        <f t="shared" si="63"/>
        <v>-9875</v>
      </c>
      <c r="M138" s="164">
        <f t="shared" si="60"/>
        <v>1.9728918960345092E-3</v>
      </c>
    </row>
    <row r="139" spans="2:13" x14ac:dyDescent="0.25">
      <c r="B139" s="157" t="s">
        <v>107</v>
      </c>
      <c r="C139" s="158">
        <v>220460</v>
      </c>
      <c r="D139" s="158">
        <v>204647</v>
      </c>
      <c r="E139" s="158">
        <v>67348</v>
      </c>
      <c r="F139" s="158">
        <v>228056</v>
      </c>
      <c r="G139" s="158">
        <v>246576</v>
      </c>
      <c r="H139" s="158">
        <v>258622</v>
      </c>
      <c r="I139" s="160">
        <f>IFERROR(H139/G139-1,"-")</f>
        <v>4.8853091947310467E-2</v>
      </c>
      <c r="J139" s="159">
        <f t="shared" si="61"/>
        <v>0.26374684212326582</v>
      </c>
      <c r="K139" s="158">
        <f t="shared" si="62"/>
        <v>12046</v>
      </c>
      <c r="L139" s="158">
        <f t="shared" si="63"/>
        <v>53975</v>
      </c>
      <c r="M139" s="159">
        <f t="shared" si="60"/>
        <v>4.7191384381819905E-2</v>
      </c>
    </row>
    <row r="140" spans="2:13" x14ac:dyDescent="0.25">
      <c r="B140" s="162" t="s">
        <v>110</v>
      </c>
      <c r="C140" s="163">
        <v>111248</v>
      </c>
      <c r="D140" s="163">
        <v>100583</v>
      </c>
      <c r="E140" s="163">
        <v>25577</v>
      </c>
      <c r="F140" s="163">
        <v>96562</v>
      </c>
      <c r="G140" s="163">
        <v>105830</v>
      </c>
      <c r="H140" s="163">
        <v>116159</v>
      </c>
      <c r="I140" s="165">
        <f t="shared" ref="I140:I147" si="64">IFERROR(H140/G140-1,"-")</f>
        <v>9.7599924407067995E-2</v>
      </c>
      <c r="J140" s="164">
        <f t="shared" si="61"/>
        <v>0.15485718262529446</v>
      </c>
      <c r="K140" s="163">
        <f t="shared" si="62"/>
        <v>10329</v>
      </c>
      <c r="L140" s="163">
        <f t="shared" si="63"/>
        <v>15576</v>
      </c>
      <c r="M140" s="164">
        <f t="shared" si="60"/>
        <v>2.119581481238185E-2</v>
      </c>
    </row>
    <row r="141" spans="2:13" x14ac:dyDescent="0.25">
      <c r="B141" s="162" t="s">
        <v>113</v>
      </c>
      <c r="C141" s="163">
        <v>15410</v>
      </c>
      <c r="D141" s="163">
        <v>15093</v>
      </c>
      <c r="E141" s="163">
        <v>5557</v>
      </c>
      <c r="F141" s="163">
        <v>16587</v>
      </c>
      <c r="G141" s="163">
        <v>20785</v>
      </c>
      <c r="H141" s="163">
        <v>21459</v>
      </c>
      <c r="I141" s="165">
        <f t="shared" si="64"/>
        <v>3.2427231176329174E-2</v>
      </c>
      <c r="J141" s="164">
        <f t="shared" si="61"/>
        <v>0.42178493341284029</v>
      </c>
      <c r="K141" s="163">
        <f t="shared" si="62"/>
        <v>674</v>
      </c>
      <c r="L141" s="163">
        <f t="shared" si="63"/>
        <v>6366</v>
      </c>
      <c r="M141" s="164">
        <f t="shared" si="60"/>
        <v>3.9156758413803677E-3</v>
      </c>
    </row>
    <row r="142" spans="2:13" x14ac:dyDescent="0.25">
      <c r="B142" s="162" t="s">
        <v>116</v>
      </c>
      <c r="C142" s="163">
        <v>24474</v>
      </c>
      <c r="D142" s="163">
        <v>19622</v>
      </c>
      <c r="E142" s="163">
        <v>6364</v>
      </c>
      <c r="F142" s="163">
        <v>26940</v>
      </c>
      <c r="G142" s="163">
        <v>25089</v>
      </c>
      <c r="H142" s="163">
        <v>24579</v>
      </c>
      <c r="I142" s="165">
        <f t="shared" si="64"/>
        <v>-2.0327633624297459E-2</v>
      </c>
      <c r="J142" s="164">
        <f t="shared" si="61"/>
        <v>0.2526246050351646</v>
      </c>
      <c r="K142" s="163">
        <f t="shared" si="62"/>
        <v>-510</v>
      </c>
      <c r="L142" s="163">
        <f t="shared" si="63"/>
        <v>4957</v>
      </c>
      <c r="M142" s="164">
        <f t="shared" si="60"/>
        <v>4.4849898180384946E-3</v>
      </c>
    </row>
    <row r="143" spans="2:13" x14ac:dyDescent="0.25">
      <c r="B143" s="162" t="s">
        <v>123</v>
      </c>
      <c r="C143" s="163">
        <v>4413</v>
      </c>
      <c r="D143" s="163">
        <v>3955</v>
      </c>
      <c r="E143" s="163">
        <v>1150</v>
      </c>
      <c r="F143" s="163">
        <v>9965</v>
      </c>
      <c r="G143" s="163">
        <v>8878</v>
      </c>
      <c r="H143" s="163">
        <v>6534</v>
      </c>
      <c r="I143" s="165">
        <f t="shared" si="64"/>
        <v>-0.26402342870015771</v>
      </c>
      <c r="J143" s="164">
        <f t="shared" si="61"/>
        <v>0.65208596713021483</v>
      </c>
      <c r="K143" s="163">
        <f t="shared" si="62"/>
        <v>-2344</v>
      </c>
      <c r="L143" s="163">
        <f t="shared" si="63"/>
        <v>2579</v>
      </c>
      <c r="M143" s="164">
        <f t="shared" si="60"/>
        <v>1.1922748472705774E-3</v>
      </c>
    </row>
    <row r="144" spans="2:13" x14ac:dyDescent="0.25">
      <c r="B144" s="162" t="s">
        <v>119</v>
      </c>
      <c r="C144" s="163">
        <v>4348</v>
      </c>
      <c r="D144" s="163">
        <v>4225</v>
      </c>
      <c r="E144" s="163">
        <v>1849</v>
      </c>
      <c r="F144" s="163">
        <v>4569</v>
      </c>
      <c r="G144" s="163">
        <v>5490</v>
      </c>
      <c r="H144" s="163">
        <v>5563</v>
      </c>
      <c r="I144" s="165">
        <f t="shared" si="64"/>
        <v>1.3296903460837894E-2</v>
      </c>
      <c r="J144" s="164">
        <f t="shared" si="61"/>
        <v>0.31668639053254433</v>
      </c>
      <c r="K144" s="163">
        <f t="shared" si="62"/>
        <v>73</v>
      </c>
      <c r="L144" s="163">
        <f t="shared" si="63"/>
        <v>1338</v>
      </c>
      <c r="M144" s="164">
        <f t="shared" si="60"/>
        <v>1.0150941192785771E-3</v>
      </c>
    </row>
    <row r="145" spans="2:13" x14ac:dyDescent="0.25">
      <c r="B145" s="162" t="s">
        <v>128</v>
      </c>
      <c r="C145" s="163">
        <v>2096</v>
      </c>
      <c r="D145" s="163">
        <v>2428</v>
      </c>
      <c r="E145" s="163">
        <v>1974</v>
      </c>
      <c r="F145" s="163">
        <v>3324</v>
      </c>
      <c r="G145" s="163">
        <v>3691</v>
      </c>
      <c r="H145" s="163">
        <v>3402</v>
      </c>
      <c r="I145" s="165">
        <f t="shared" si="64"/>
        <v>-7.8298564074776533E-2</v>
      </c>
      <c r="J145" s="164">
        <f t="shared" si="61"/>
        <v>0.40115321252059299</v>
      </c>
      <c r="K145" s="163">
        <f t="shared" si="62"/>
        <v>-289</v>
      </c>
      <c r="L145" s="163">
        <f t="shared" si="63"/>
        <v>974</v>
      </c>
      <c r="M145" s="164">
        <f t="shared" si="60"/>
        <v>6.2077120147145768E-4</v>
      </c>
    </row>
    <row r="146" spans="2:13" x14ac:dyDescent="0.25">
      <c r="B146" s="162" t="s">
        <v>131</v>
      </c>
      <c r="C146" s="163">
        <v>10395</v>
      </c>
      <c r="D146" s="163">
        <v>6221</v>
      </c>
      <c r="E146" s="163">
        <v>4040</v>
      </c>
      <c r="F146" s="163">
        <v>2079</v>
      </c>
      <c r="G146" s="163">
        <v>2885</v>
      </c>
      <c r="H146" s="163">
        <v>2731</v>
      </c>
      <c r="I146" s="165">
        <f t="shared" si="64"/>
        <v>-5.3379549393414161E-2</v>
      </c>
      <c r="J146" s="164">
        <f t="shared" si="61"/>
        <v>-0.5610030541713551</v>
      </c>
      <c r="K146" s="163">
        <f t="shared" si="62"/>
        <v>-154</v>
      </c>
      <c r="L146" s="163">
        <f t="shared" si="63"/>
        <v>-3490</v>
      </c>
      <c r="M146" s="164">
        <f t="shared" si="60"/>
        <v>4.9833220200427711E-4</v>
      </c>
    </row>
    <row r="147" spans="2:13" x14ac:dyDescent="0.25">
      <c r="B147" s="168" t="s">
        <v>145</v>
      </c>
      <c r="C147" s="169">
        <f t="shared" ref="C147:H147" si="65">C139-SUM(C140:C146)</f>
        <v>48076</v>
      </c>
      <c r="D147" s="169">
        <f t="shared" si="65"/>
        <v>52520</v>
      </c>
      <c r="E147" s="169">
        <f t="shared" si="65"/>
        <v>20837</v>
      </c>
      <c r="F147" s="169">
        <f t="shared" si="65"/>
        <v>68030</v>
      </c>
      <c r="G147" s="169">
        <f t="shared" si="65"/>
        <v>73928</v>
      </c>
      <c r="H147" s="169">
        <f t="shared" si="65"/>
        <v>78195</v>
      </c>
      <c r="I147" s="171">
        <f t="shared" si="64"/>
        <v>5.7718320528081346E-2</v>
      </c>
      <c r="J147" s="170">
        <f t="shared" si="61"/>
        <v>0.48886138613861396</v>
      </c>
      <c r="K147" s="169">
        <f>H147-G147</f>
        <v>4267</v>
      </c>
      <c r="L147" s="169">
        <f t="shared" si="63"/>
        <v>25675</v>
      </c>
      <c r="M147" s="170">
        <f t="shared" si="60"/>
        <v>1.4268431539994306E-2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v>128565</v>
      </c>
      <c r="D149" s="176">
        <v>126097</v>
      </c>
      <c r="E149" s="176">
        <v>39372</v>
      </c>
      <c r="F149" s="176">
        <v>111437</v>
      </c>
      <c r="G149" s="176">
        <v>123198</v>
      </c>
      <c r="H149" s="176">
        <v>128395</v>
      </c>
      <c r="I149" s="177">
        <f>IFERROR(H149/G149-1,"-")</f>
        <v>4.2184126365687691E-2</v>
      </c>
      <c r="J149" s="177">
        <f>IFERROR(H149/D149-1,"-")</f>
        <v>1.8224065600291883E-2</v>
      </c>
      <c r="K149" s="176">
        <f>H149-G149</f>
        <v>5197</v>
      </c>
      <c r="L149" s="176">
        <f>H149-D149</f>
        <v>2298</v>
      </c>
      <c r="M149" s="177">
        <f t="shared" ref="M149:M161" si="66">H149/H$9</f>
        <v>2.3428547446480836E-2</v>
      </c>
    </row>
    <row r="150" spans="2:13" x14ac:dyDescent="0.25">
      <c r="B150" s="157" t="s">
        <v>97</v>
      </c>
      <c r="C150" s="158">
        <v>52082</v>
      </c>
      <c r="D150" s="158">
        <v>54208</v>
      </c>
      <c r="E150" s="158">
        <v>19465</v>
      </c>
      <c r="F150" s="158">
        <v>57756</v>
      </c>
      <c r="G150" s="158">
        <v>59696</v>
      </c>
      <c r="H150" s="158">
        <v>55970</v>
      </c>
      <c r="I150" s="160">
        <f>IFERROR(H150/G150-1,"-")</f>
        <v>-6.2416242294291102E-2</v>
      </c>
      <c r="J150" s="159">
        <f t="shared" ref="J150:J161" si="67">IFERROR(H150/D150-1,"-")</f>
        <v>3.2504427390791069E-2</v>
      </c>
      <c r="K150" s="158">
        <f t="shared" ref="K150:K160" si="68">H150-G150</f>
        <v>-3726</v>
      </c>
      <c r="L150" s="158">
        <f t="shared" ref="L150:L161" si="69">H150-D150</f>
        <v>1762</v>
      </c>
      <c r="M150" s="159">
        <f t="shared" si="66"/>
        <v>1.0212981818447233E-2</v>
      </c>
    </row>
    <row r="151" spans="2:13" x14ac:dyDescent="0.25">
      <c r="B151" s="162" t="s">
        <v>103</v>
      </c>
      <c r="C151" s="163">
        <v>31773</v>
      </c>
      <c r="D151" s="163">
        <v>32990</v>
      </c>
      <c r="E151" s="163">
        <v>12209</v>
      </c>
      <c r="F151" s="163">
        <v>41603</v>
      </c>
      <c r="G151" s="163">
        <v>44199</v>
      </c>
      <c r="H151" s="163">
        <v>37836</v>
      </c>
      <c r="I151" s="165">
        <f>IFERROR(H151/G151-1,"-")</f>
        <v>-0.14396253308898388</v>
      </c>
      <c r="J151" s="164">
        <f t="shared" si="67"/>
        <v>0.1468929978781448</v>
      </c>
      <c r="K151" s="163">
        <f t="shared" si="68"/>
        <v>-6363</v>
      </c>
      <c r="L151" s="163">
        <f t="shared" si="69"/>
        <v>4846</v>
      </c>
      <c r="M151" s="164">
        <f t="shared" si="66"/>
        <v>6.904026801550286E-3</v>
      </c>
    </row>
    <row r="152" spans="2:13" x14ac:dyDescent="0.25">
      <c r="B152" s="162" t="s">
        <v>100</v>
      </c>
      <c r="C152" s="163">
        <v>20309</v>
      </c>
      <c r="D152" s="163">
        <v>21218</v>
      </c>
      <c r="E152" s="163">
        <v>7256</v>
      </c>
      <c r="F152" s="163">
        <v>16153</v>
      </c>
      <c r="G152" s="163">
        <v>15497</v>
      </c>
      <c r="H152" s="163">
        <v>18134</v>
      </c>
      <c r="I152" s="165">
        <f>IFERROR(H152/G152-1,"-")</f>
        <v>0.17016196683229001</v>
      </c>
      <c r="J152" s="164">
        <f t="shared" si="67"/>
        <v>-0.14534828918842491</v>
      </c>
      <c r="K152" s="163">
        <f t="shared" si="68"/>
        <v>2637</v>
      </c>
      <c r="L152" s="163">
        <f t="shared" si="69"/>
        <v>-3084</v>
      </c>
      <c r="M152" s="164">
        <f t="shared" si="66"/>
        <v>3.3089550168969467E-3</v>
      </c>
    </row>
    <row r="153" spans="2:13" x14ac:dyDescent="0.25">
      <c r="B153" s="157" t="s">
        <v>107</v>
      </c>
      <c r="C153" s="158">
        <v>76483</v>
      </c>
      <c r="D153" s="158">
        <v>71889</v>
      </c>
      <c r="E153" s="158">
        <v>19907</v>
      </c>
      <c r="F153" s="158">
        <v>53681</v>
      </c>
      <c r="G153" s="158">
        <v>63502</v>
      </c>
      <c r="H153" s="158">
        <v>72425</v>
      </c>
      <c r="I153" s="160">
        <f>IFERROR(H153/G153-1,"-")</f>
        <v>0.14051525936190989</v>
      </c>
      <c r="J153" s="159">
        <f t="shared" si="67"/>
        <v>7.4559390170958473E-3</v>
      </c>
      <c r="K153" s="158">
        <f t="shared" si="68"/>
        <v>8923</v>
      </c>
      <c r="L153" s="158">
        <f t="shared" si="69"/>
        <v>536</v>
      </c>
      <c r="M153" s="159">
        <f t="shared" si="66"/>
        <v>1.3215565628033605E-2</v>
      </c>
    </row>
    <row r="154" spans="2:13" x14ac:dyDescent="0.25">
      <c r="B154" s="162" t="s">
        <v>110</v>
      </c>
      <c r="C154" s="163">
        <v>22776</v>
      </c>
      <c r="D154" s="163">
        <v>21798</v>
      </c>
      <c r="E154" s="163">
        <v>5535</v>
      </c>
      <c r="F154" s="163">
        <v>19238</v>
      </c>
      <c r="G154" s="163">
        <v>18996</v>
      </c>
      <c r="H154" s="163">
        <v>20085</v>
      </c>
      <c r="I154" s="165">
        <f t="shared" ref="I154:I161" si="70">IFERROR(H154/G154-1,"-")</f>
        <v>5.7327858496525552E-2</v>
      </c>
      <c r="J154" s="164">
        <f t="shared" si="67"/>
        <v>-7.8585191301954294E-2</v>
      </c>
      <c r="K154" s="163">
        <f t="shared" si="68"/>
        <v>1089</v>
      </c>
      <c r="L154" s="163">
        <f t="shared" si="69"/>
        <v>-1713</v>
      </c>
      <c r="M154" s="164">
        <f t="shared" si="66"/>
        <v>3.6649587247366924E-3</v>
      </c>
    </row>
    <row r="155" spans="2:13" x14ac:dyDescent="0.25">
      <c r="B155" s="162" t="s">
        <v>113</v>
      </c>
      <c r="C155" s="163">
        <v>22752</v>
      </c>
      <c r="D155" s="163">
        <v>18523</v>
      </c>
      <c r="E155" s="163">
        <v>4949</v>
      </c>
      <c r="F155" s="163">
        <v>11385</v>
      </c>
      <c r="G155" s="163">
        <v>12605</v>
      </c>
      <c r="H155" s="163">
        <v>13027</v>
      </c>
      <c r="I155" s="165">
        <f t="shared" si="70"/>
        <v>3.3478778262594266E-2</v>
      </c>
      <c r="J155" s="164">
        <f t="shared" si="67"/>
        <v>-0.29671219564865303</v>
      </c>
      <c r="K155" s="163">
        <f t="shared" si="68"/>
        <v>422</v>
      </c>
      <c r="L155" s="163">
        <f t="shared" si="69"/>
        <v>-5496</v>
      </c>
      <c r="M155" s="164">
        <f t="shared" si="66"/>
        <v>2.3770683249760959E-3</v>
      </c>
    </row>
    <row r="156" spans="2:13" x14ac:dyDescent="0.25">
      <c r="B156" s="162" t="s">
        <v>116</v>
      </c>
      <c r="C156" s="163">
        <v>11086</v>
      </c>
      <c r="D156" s="163">
        <v>9905</v>
      </c>
      <c r="E156" s="163">
        <v>2264</v>
      </c>
      <c r="F156" s="163">
        <v>6579</v>
      </c>
      <c r="G156" s="163">
        <v>10130</v>
      </c>
      <c r="H156" s="163">
        <v>12879</v>
      </c>
      <c r="I156" s="165">
        <f t="shared" si="70"/>
        <v>0.2713721618953604</v>
      </c>
      <c r="J156" s="164">
        <f t="shared" si="67"/>
        <v>0.30025239777889956</v>
      </c>
      <c r="K156" s="163">
        <f t="shared" si="68"/>
        <v>2749</v>
      </c>
      <c r="L156" s="163">
        <f t="shared" si="69"/>
        <v>2974</v>
      </c>
      <c r="M156" s="164">
        <f t="shared" si="66"/>
        <v>2.3500624055705181E-3</v>
      </c>
    </row>
    <row r="157" spans="2:13" x14ac:dyDescent="0.25">
      <c r="B157" s="162" t="s">
        <v>123</v>
      </c>
      <c r="C157" s="163">
        <v>1463</v>
      </c>
      <c r="D157" s="163">
        <v>1673</v>
      </c>
      <c r="E157" s="163">
        <v>592</v>
      </c>
      <c r="F157" s="163">
        <v>1690</v>
      </c>
      <c r="G157" s="163">
        <v>2031</v>
      </c>
      <c r="H157" s="163">
        <v>2829</v>
      </c>
      <c r="I157" s="165">
        <f t="shared" si="70"/>
        <v>0.39290989660265874</v>
      </c>
      <c r="J157" s="164">
        <f t="shared" si="67"/>
        <v>0.69097429766885843</v>
      </c>
      <c r="K157" s="163">
        <f t="shared" si="68"/>
        <v>798</v>
      </c>
      <c r="L157" s="163">
        <f t="shared" si="69"/>
        <v>1156</v>
      </c>
      <c r="M157" s="164">
        <f t="shared" si="66"/>
        <v>5.1621449998905165E-4</v>
      </c>
    </row>
    <row r="158" spans="2:13" x14ac:dyDescent="0.25">
      <c r="B158" s="162" t="s">
        <v>119</v>
      </c>
      <c r="C158" s="163">
        <v>2483</v>
      </c>
      <c r="D158" s="163">
        <v>3007</v>
      </c>
      <c r="E158" s="163">
        <v>1199</v>
      </c>
      <c r="F158" s="163">
        <v>2959</v>
      </c>
      <c r="G158" s="163">
        <v>3062</v>
      </c>
      <c r="H158" s="163">
        <v>3505</v>
      </c>
      <c r="I158" s="165">
        <f t="shared" si="70"/>
        <v>0.14467668190725025</v>
      </c>
      <c r="J158" s="164">
        <f t="shared" si="67"/>
        <v>0.16561356834053864</v>
      </c>
      <c r="K158" s="163">
        <f t="shared" si="68"/>
        <v>443</v>
      </c>
      <c r="L158" s="163">
        <f t="shared" si="69"/>
        <v>498</v>
      </c>
      <c r="M158" s="164">
        <f t="shared" si="66"/>
        <v>6.3956586159831248E-4</v>
      </c>
    </row>
    <row r="159" spans="2:13" x14ac:dyDescent="0.25">
      <c r="B159" s="162" t="s">
        <v>128</v>
      </c>
      <c r="C159" s="163">
        <v>443</v>
      </c>
      <c r="D159" s="163">
        <v>472</v>
      </c>
      <c r="E159" s="163">
        <v>352</v>
      </c>
      <c r="F159" s="163">
        <v>497</v>
      </c>
      <c r="G159" s="163">
        <v>676</v>
      </c>
      <c r="H159" s="163">
        <v>484</v>
      </c>
      <c r="I159" s="165">
        <f t="shared" si="70"/>
        <v>-0.28402366863905326</v>
      </c>
      <c r="J159" s="164">
        <f t="shared" si="67"/>
        <v>2.5423728813559254E-2</v>
      </c>
      <c r="K159" s="163">
        <f t="shared" si="68"/>
        <v>-192</v>
      </c>
      <c r="L159" s="163">
        <f t="shared" si="69"/>
        <v>12</v>
      </c>
      <c r="M159" s="164">
        <f t="shared" si="66"/>
        <v>8.8316655353376099E-5</v>
      </c>
    </row>
    <row r="160" spans="2:13" x14ac:dyDescent="0.25">
      <c r="B160" s="162" t="s">
        <v>131</v>
      </c>
      <c r="C160" s="163">
        <v>1135</v>
      </c>
      <c r="D160" s="163">
        <v>1062</v>
      </c>
      <c r="E160" s="163">
        <v>438</v>
      </c>
      <c r="F160" s="163">
        <v>656</v>
      </c>
      <c r="G160" s="163">
        <v>941</v>
      </c>
      <c r="H160" s="163">
        <v>796</v>
      </c>
      <c r="I160" s="165">
        <f t="shared" si="70"/>
        <v>-0.15409139213602552</v>
      </c>
      <c r="J160" s="164">
        <f t="shared" si="67"/>
        <v>-0.25047080979284364</v>
      </c>
      <c r="K160" s="163">
        <f t="shared" si="68"/>
        <v>-145</v>
      </c>
      <c r="L160" s="163">
        <f t="shared" si="69"/>
        <v>-266</v>
      </c>
      <c r="M160" s="164">
        <f t="shared" si="66"/>
        <v>1.4524805301918881E-4</v>
      </c>
    </row>
    <row r="161" spans="2:13" x14ac:dyDescent="0.25">
      <c r="B161" s="168" t="s">
        <v>145</v>
      </c>
      <c r="C161" s="169">
        <f t="shared" ref="C161:H161" si="71">C153-SUM(C154:C160)</f>
        <v>14345</v>
      </c>
      <c r="D161" s="169">
        <f t="shared" si="71"/>
        <v>15449</v>
      </c>
      <c r="E161" s="169">
        <f t="shared" si="71"/>
        <v>4578</v>
      </c>
      <c r="F161" s="169">
        <f t="shared" si="71"/>
        <v>10677</v>
      </c>
      <c r="G161" s="169">
        <f t="shared" si="71"/>
        <v>15061</v>
      </c>
      <c r="H161" s="169">
        <f t="shared" si="71"/>
        <v>18820</v>
      </c>
      <c r="I161" s="171">
        <f t="shared" si="70"/>
        <v>0.24958502091494594</v>
      </c>
      <c r="J161" s="170">
        <f t="shared" si="67"/>
        <v>0.21820182536086485</v>
      </c>
      <c r="K161" s="169">
        <f>H161-G161</f>
        <v>3759</v>
      </c>
      <c r="L161" s="169">
        <f t="shared" si="69"/>
        <v>3371</v>
      </c>
      <c r="M161" s="170">
        <f t="shared" si="66"/>
        <v>3.4341311027903682E-3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9A5A1-5031-46F0-AB06-D2AF3E1EDA88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267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45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3534922</v>
      </c>
      <c r="D9" s="176">
        <f t="shared" ref="D9:H9" si="0">D10+D13</f>
        <v>3568188</v>
      </c>
      <c r="E9" s="176">
        <f t="shared" si="0"/>
        <v>1195819</v>
      </c>
      <c r="F9" s="176">
        <f t="shared" si="0"/>
        <v>3776873</v>
      </c>
      <c r="G9" s="176">
        <f t="shared" si="0"/>
        <v>4088558</v>
      </c>
      <c r="H9" s="176">
        <f t="shared" si="0"/>
        <v>4279640</v>
      </c>
      <c r="I9" s="177">
        <f>IFERROR(H9/G9-1,"-")</f>
        <v>4.6735792912806939E-2</v>
      </c>
      <c r="J9" s="177">
        <f>IFERROR(H9/D9-1,"-")</f>
        <v>0.1993874762204233</v>
      </c>
      <c r="K9" s="176">
        <f>H9-G9</f>
        <v>191082</v>
      </c>
      <c r="L9" s="176">
        <f>H9-D9</f>
        <v>711452</v>
      </c>
      <c r="M9" s="177">
        <f t="shared" ref="M9:M21" si="1">H9/H$9</f>
        <v>1</v>
      </c>
      <c r="P9" s="154" t="s">
        <v>68</v>
      </c>
      <c r="Q9" s="176">
        <f>Q10+Q13</f>
        <v>708603</v>
      </c>
      <c r="R9" s="176">
        <f t="shared" ref="R9:V9" si="2">R10+R13</f>
        <v>729995</v>
      </c>
      <c r="S9" s="176">
        <f t="shared" si="2"/>
        <v>195507</v>
      </c>
      <c r="T9" s="176">
        <f t="shared" si="2"/>
        <v>752557</v>
      </c>
      <c r="U9" s="176">
        <f t="shared" si="2"/>
        <v>810513</v>
      </c>
      <c r="V9" s="176">
        <f t="shared" si="2"/>
        <v>861467</v>
      </c>
      <c r="W9" s="177">
        <f>IFERROR(V9/U9-1,"-")</f>
        <v>6.2866357479768986E-2</v>
      </c>
      <c r="X9" s="177">
        <f>IFERROR(V9/R9-1,"-")</f>
        <v>0.18009986369769648</v>
      </c>
      <c r="Y9" s="176">
        <f>V9-U9</f>
        <v>50954</v>
      </c>
      <c r="Z9" s="176">
        <f>V9-R9</f>
        <v>131472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831525</v>
      </c>
      <c r="D10" s="158">
        <v>862819</v>
      </c>
      <c r="E10" s="158">
        <v>373041</v>
      </c>
      <c r="F10" s="158">
        <v>862070</v>
      </c>
      <c r="G10" s="158">
        <v>881295</v>
      </c>
      <c r="H10" s="158">
        <v>888603</v>
      </c>
      <c r="I10" s="160">
        <f>IFERROR(H10/G10-1,"-")</f>
        <v>8.2923425186798294E-3</v>
      </c>
      <c r="J10" s="159">
        <f t="shared" ref="J10:J21" si="4">IFERROR(H10/D10-1,"-")</f>
        <v>2.9883440211678325E-2</v>
      </c>
      <c r="K10" s="157">
        <f t="shared" ref="K10:K20" si="5">H10-G10</f>
        <v>7308</v>
      </c>
      <c r="L10" s="158">
        <f t="shared" ref="L10:L21" si="6">H10-D10</f>
        <v>25784</v>
      </c>
      <c r="M10" s="159">
        <f t="shared" si="1"/>
        <v>0.207634987989644</v>
      </c>
      <c r="P10" s="157" t="s">
        <v>97</v>
      </c>
      <c r="Q10" s="158">
        <v>78119</v>
      </c>
      <c r="R10" s="158">
        <v>80952</v>
      </c>
      <c r="S10" s="158">
        <v>21989</v>
      </c>
      <c r="T10" s="158">
        <v>83088</v>
      </c>
      <c r="U10" s="158">
        <v>81141</v>
      </c>
      <c r="V10" s="158">
        <v>80807</v>
      </c>
      <c r="W10" s="160">
        <f>IFERROR(V10/U10-1,"-")</f>
        <v>-4.1162913939931656E-3</v>
      </c>
      <c r="X10" s="159">
        <f t="shared" ref="X10:X21" si="7">IFERROR(V10/R10-1,"-")</f>
        <v>-1.7911848996936541E-3</v>
      </c>
      <c r="Y10" s="157">
        <f t="shared" ref="Y10:Y20" si="8">V10-U10</f>
        <v>-334</v>
      </c>
      <c r="Z10" s="158">
        <f t="shared" ref="Z10:Z21" si="9">V10-R10</f>
        <v>-145</v>
      </c>
      <c r="AA10" s="159">
        <f t="shared" si="3"/>
        <v>9.3801619795070498E-2</v>
      </c>
    </row>
    <row r="11" spans="1:27" x14ac:dyDescent="0.25">
      <c r="A11" s="161" t="s">
        <v>100</v>
      </c>
      <c r="B11" s="162" t="s">
        <v>103</v>
      </c>
      <c r="C11" s="163">
        <v>318204</v>
      </c>
      <c r="D11" s="163">
        <v>312414</v>
      </c>
      <c r="E11" s="163">
        <v>148750</v>
      </c>
      <c r="F11" s="163">
        <v>332869</v>
      </c>
      <c r="G11" s="163">
        <v>340070</v>
      </c>
      <c r="H11" s="163">
        <v>339331</v>
      </c>
      <c r="I11" s="165">
        <f>IFERROR(H11/G11-1,"-")</f>
        <v>-2.1730820125268613E-3</v>
      </c>
      <c r="J11" s="164">
        <f t="shared" si="4"/>
        <v>8.6158110712067915E-2</v>
      </c>
      <c r="K11" s="162">
        <f t="shared" si="5"/>
        <v>-739</v>
      </c>
      <c r="L11" s="163">
        <f t="shared" si="6"/>
        <v>26917</v>
      </c>
      <c r="M11" s="164">
        <f t="shared" si="1"/>
        <v>7.9289613145030885E-2</v>
      </c>
      <c r="P11" s="162" t="s">
        <v>103</v>
      </c>
      <c r="Q11" s="163">
        <v>11532</v>
      </c>
      <c r="R11" s="163">
        <v>18179</v>
      </c>
      <c r="S11" s="163">
        <v>3617</v>
      </c>
      <c r="T11" s="163">
        <v>18678</v>
      </c>
      <c r="U11" s="163">
        <v>28925</v>
      </c>
      <c r="V11" s="163">
        <v>31401</v>
      </c>
      <c r="W11" s="165">
        <f>IFERROR(V11/U11-1,"-")</f>
        <v>8.5600691443388E-2</v>
      </c>
      <c r="X11" s="164">
        <f t="shared" si="7"/>
        <v>0.72732273502392863</v>
      </c>
      <c r="Y11" s="162">
        <f t="shared" si="8"/>
        <v>2476</v>
      </c>
      <c r="Z11" s="163">
        <f t="shared" si="9"/>
        <v>13222</v>
      </c>
      <c r="AA11" s="164">
        <f>V11/V$9</f>
        <v>3.64506127338598E-2</v>
      </c>
    </row>
    <row r="12" spans="1:27" x14ac:dyDescent="0.25">
      <c r="A12" s="1"/>
      <c r="B12" s="162" t="s">
        <v>100</v>
      </c>
      <c r="C12" s="163">
        <v>513321</v>
      </c>
      <c r="D12" s="163">
        <v>550405</v>
      </c>
      <c r="E12" s="163">
        <v>224291</v>
      </c>
      <c r="F12" s="163">
        <v>529201</v>
      </c>
      <c r="G12" s="163">
        <v>541225</v>
      </c>
      <c r="H12" s="163">
        <v>549272</v>
      </c>
      <c r="I12" s="165">
        <f>IFERROR(H12/G12-1,"-")</f>
        <v>1.4868123238948705E-2</v>
      </c>
      <c r="J12" s="164">
        <f t="shared" si="4"/>
        <v>-2.0584842070838771E-3</v>
      </c>
      <c r="K12" s="162">
        <f t="shared" si="5"/>
        <v>8047</v>
      </c>
      <c r="L12" s="163">
        <f t="shared" si="6"/>
        <v>-1133</v>
      </c>
      <c r="M12" s="164">
        <f t="shared" si="1"/>
        <v>0.12834537484461309</v>
      </c>
      <c r="P12" s="162" t="s">
        <v>100</v>
      </c>
      <c r="Q12" s="163">
        <v>66587</v>
      </c>
      <c r="R12" s="163">
        <v>62773</v>
      </c>
      <c r="S12" s="163">
        <v>18372</v>
      </c>
      <c r="T12" s="163">
        <v>64410</v>
      </c>
      <c r="U12" s="163">
        <v>52216</v>
      </c>
      <c r="V12" s="163">
        <v>49406</v>
      </c>
      <c r="W12" s="165">
        <f>IFERROR(V12/U12-1,"-")</f>
        <v>-5.3814922629079165E-2</v>
      </c>
      <c r="X12" s="164">
        <f t="shared" si="7"/>
        <v>-0.21294186991222341</v>
      </c>
      <c r="Y12" s="162">
        <f t="shared" si="8"/>
        <v>-2810</v>
      </c>
      <c r="Z12" s="163">
        <f t="shared" si="9"/>
        <v>-13367</v>
      </c>
      <c r="AA12" s="164">
        <f t="shared" si="3"/>
        <v>5.7351007061210706E-2</v>
      </c>
    </row>
    <row r="13" spans="1:27" s="56" customFormat="1" x14ac:dyDescent="0.25">
      <c r="B13" s="157" t="s">
        <v>107</v>
      </c>
      <c r="C13" s="158">
        <v>2703397</v>
      </c>
      <c r="D13" s="158">
        <v>2705369</v>
      </c>
      <c r="E13" s="158">
        <v>822778</v>
      </c>
      <c r="F13" s="158">
        <v>2914803</v>
      </c>
      <c r="G13" s="158">
        <v>3207263</v>
      </c>
      <c r="H13" s="158">
        <v>3391037</v>
      </c>
      <c r="I13" s="160">
        <f>IFERROR(H13/G13-1,"-")</f>
        <v>5.7299323441825534E-2</v>
      </c>
      <c r="J13" s="159">
        <f t="shared" si="4"/>
        <v>0.25344712680599213</v>
      </c>
      <c r="K13" s="157">
        <f t="shared" si="5"/>
        <v>183774</v>
      </c>
      <c r="L13" s="158">
        <f t="shared" si="6"/>
        <v>685668</v>
      </c>
      <c r="M13" s="159">
        <f t="shared" si="1"/>
        <v>0.79236501201035603</v>
      </c>
      <c r="P13" s="157" t="s">
        <v>107</v>
      </c>
      <c r="Q13" s="158">
        <v>630484</v>
      </c>
      <c r="R13" s="158">
        <v>649043</v>
      </c>
      <c r="S13" s="158">
        <v>173518</v>
      </c>
      <c r="T13" s="158">
        <v>669469</v>
      </c>
      <c r="U13" s="158">
        <v>729372</v>
      </c>
      <c r="V13" s="158">
        <v>780660</v>
      </c>
      <c r="W13" s="160">
        <f>IFERROR(V13/U13-1,"-")</f>
        <v>7.0318027015021212E-2</v>
      </c>
      <c r="X13" s="159">
        <f t="shared" si="7"/>
        <v>0.20278625607240208</v>
      </c>
      <c r="Y13" s="157">
        <f t="shared" si="8"/>
        <v>51288</v>
      </c>
      <c r="Z13" s="158">
        <f t="shared" si="9"/>
        <v>131617</v>
      </c>
      <c r="AA13" s="159">
        <f t="shared" si="3"/>
        <v>0.90619838020492949</v>
      </c>
    </row>
    <row r="14" spans="1:27" s="56" customFormat="1" x14ac:dyDescent="0.25">
      <c r="B14" s="162" t="s">
        <v>110</v>
      </c>
      <c r="C14" s="163">
        <v>1096071</v>
      </c>
      <c r="D14" s="163">
        <v>1154096</v>
      </c>
      <c r="E14" s="163">
        <v>316348</v>
      </c>
      <c r="F14" s="163">
        <v>1318096</v>
      </c>
      <c r="G14" s="163">
        <v>1459760</v>
      </c>
      <c r="H14" s="163">
        <v>1531805</v>
      </c>
      <c r="I14" s="165">
        <f t="shared" ref="I14:I21" si="10">IFERROR(H14/G14-1,"-")</f>
        <v>4.9354003397818813E-2</v>
      </c>
      <c r="J14" s="164">
        <f t="shared" si="4"/>
        <v>0.32727693363463706</v>
      </c>
      <c r="K14" s="162">
        <f t="shared" si="5"/>
        <v>72045</v>
      </c>
      <c r="L14" s="163">
        <f t="shared" si="6"/>
        <v>377709</v>
      </c>
      <c r="M14" s="164">
        <f t="shared" si="1"/>
        <v>0.35792847061902405</v>
      </c>
      <c r="P14" s="162" t="s">
        <v>110</v>
      </c>
      <c r="Q14" s="163">
        <v>317550</v>
      </c>
      <c r="R14" s="163">
        <v>349797</v>
      </c>
      <c r="S14" s="163">
        <v>84221</v>
      </c>
      <c r="T14" s="163">
        <v>344263</v>
      </c>
      <c r="U14" s="163">
        <v>374301</v>
      </c>
      <c r="V14" s="163">
        <v>413060</v>
      </c>
      <c r="W14" s="165">
        <f t="shared" ref="W14:W21" si="11">IFERROR(V14/U14-1,"-")</f>
        <v>0.10355035118794764</v>
      </c>
      <c r="X14" s="164">
        <f t="shared" si="7"/>
        <v>0.18085632524006789</v>
      </c>
      <c r="Y14" s="162">
        <f t="shared" si="8"/>
        <v>38759</v>
      </c>
      <c r="Z14" s="163">
        <f t="shared" si="9"/>
        <v>63263</v>
      </c>
      <c r="AA14" s="164">
        <f t="shared" si="3"/>
        <v>0.47948441437687106</v>
      </c>
    </row>
    <row r="15" spans="1:27" x14ac:dyDescent="0.25">
      <c r="A15" s="1"/>
      <c r="B15" s="162" t="s">
        <v>113</v>
      </c>
      <c r="C15" s="163">
        <v>486325</v>
      </c>
      <c r="D15" s="163">
        <v>415961</v>
      </c>
      <c r="E15" s="163">
        <v>117027</v>
      </c>
      <c r="F15" s="163">
        <v>339027</v>
      </c>
      <c r="G15" s="163">
        <v>381795</v>
      </c>
      <c r="H15" s="163">
        <v>390913</v>
      </c>
      <c r="I15" s="165">
        <f t="shared" si="10"/>
        <v>2.388192616456486E-2</v>
      </c>
      <c r="J15" s="164">
        <f t="shared" si="4"/>
        <v>-6.0217183822521836E-2</v>
      </c>
      <c r="K15" s="162">
        <f t="shared" si="5"/>
        <v>9118</v>
      </c>
      <c r="L15" s="163">
        <f t="shared" si="6"/>
        <v>-25048</v>
      </c>
      <c r="M15" s="164">
        <f t="shared" si="1"/>
        <v>9.1342496097802622E-2</v>
      </c>
      <c r="P15" s="162" t="s">
        <v>113</v>
      </c>
      <c r="Q15" s="163">
        <v>51756</v>
      </c>
      <c r="R15" s="163">
        <v>38261</v>
      </c>
      <c r="S15" s="163">
        <v>10355</v>
      </c>
      <c r="T15" s="163">
        <v>27794</v>
      </c>
      <c r="U15" s="163">
        <v>33428</v>
      </c>
      <c r="V15" s="163">
        <v>31460</v>
      </c>
      <c r="W15" s="165">
        <f t="shared" si="11"/>
        <v>-5.88728012444657E-2</v>
      </c>
      <c r="X15" s="164">
        <f t="shared" si="7"/>
        <v>-0.17775280311544395</v>
      </c>
      <c r="Y15" s="162">
        <f t="shared" si="8"/>
        <v>-1968</v>
      </c>
      <c r="Z15" s="163">
        <f t="shared" si="9"/>
        <v>-6801</v>
      </c>
      <c r="AA15" s="164">
        <f t="shared" si="3"/>
        <v>3.6519100557537314E-2</v>
      </c>
    </row>
    <row r="16" spans="1:27" x14ac:dyDescent="0.25">
      <c r="A16" s="1"/>
      <c r="B16" s="162" t="s">
        <v>116</v>
      </c>
      <c r="C16" s="163">
        <v>133143</v>
      </c>
      <c r="D16" s="163">
        <v>139070</v>
      </c>
      <c r="E16" s="163">
        <v>48758</v>
      </c>
      <c r="F16" s="163">
        <v>166430</v>
      </c>
      <c r="G16" s="163">
        <v>177305</v>
      </c>
      <c r="H16" s="163">
        <v>192525</v>
      </c>
      <c r="I16" s="165">
        <f t="shared" si="10"/>
        <v>8.5840782831843487E-2</v>
      </c>
      <c r="J16" s="164">
        <f t="shared" si="4"/>
        <v>0.384374775293018</v>
      </c>
      <c r="K16" s="162">
        <f t="shared" si="5"/>
        <v>15220</v>
      </c>
      <c r="L16" s="163">
        <f t="shared" si="6"/>
        <v>53455</v>
      </c>
      <c r="M16" s="164">
        <f t="shared" si="1"/>
        <v>4.4986260526586351E-2</v>
      </c>
      <c r="P16" s="162" t="s">
        <v>116</v>
      </c>
      <c r="Q16" s="163">
        <v>14831</v>
      </c>
      <c r="R16" s="163">
        <v>16617</v>
      </c>
      <c r="S16" s="163">
        <v>5814</v>
      </c>
      <c r="T16" s="163">
        <v>17707</v>
      </c>
      <c r="U16" s="163">
        <v>19751</v>
      </c>
      <c r="V16" s="163">
        <v>19612</v>
      </c>
      <c r="W16" s="165">
        <f t="shared" si="11"/>
        <v>-7.0376183484380794E-3</v>
      </c>
      <c r="X16" s="164">
        <f t="shared" si="7"/>
        <v>0.18023710657760117</v>
      </c>
      <c r="Y16" s="162">
        <f t="shared" si="8"/>
        <v>-139</v>
      </c>
      <c r="Z16" s="163">
        <f t="shared" si="9"/>
        <v>2995</v>
      </c>
      <c r="AA16" s="164">
        <f t="shared" si="3"/>
        <v>2.276581691463515E-2</v>
      </c>
    </row>
    <row r="17" spans="1:27" x14ac:dyDescent="0.25">
      <c r="A17" s="1"/>
      <c r="B17" s="162" t="s">
        <v>123</v>
      </c>
      <c r="C17" s="163">
        <v>100344</v>
      </c>
      <c r="D17" s="163">
        <v>91758</v>
      </c>
      <c r="E17" s="163">
        <v>27542</v>
      </c>
      <c r="F17" s="163">
        <v>123451</v>
      </c>
      <c r="G17" s="163">
        <v>117653</v>
      </c>
      <c r="H17" s="163">
        <v>127577</v>
      </c>
      <c r="I17" s="165">
        <f t="shared" si="10"/>
        <v>8.4349740338112822E-2</v>
      </c>
      <c r="J17" s="164">
        <f t="shared" si="4"/>
        <v>0.39036378299439822</v>
      </c>
      <c r="K17" s="162">
        <f t="shared" si="5"/>
        <v>9924</v>
      </c>
      <c r="L17" s="163">
        <f t="shared" si="6"/>
        <v>35819</v>
      </c>
      <c r="M17" s="164">
        <f t="shared" si="1"/>
        <v>2.9810217681861092E-2</v>
      </c>
      <c r="P17" s="162" t="s">
        <v>123</v>
      </c>
      <c r="Q17" s="163">
        <v>28557</v>
      </c>
      <c r="R17" s="163">
        <v>27447</v>
      </c>
      <c r="S17" s="163">
        <v>6711</v>
      </c>
      <c r="T17" s="163">
        <v>30594</v>
      </c>
      <c r="U17" s="163">
        <v>29642</v>
      </c>
      <c r="V17" s="163">
        <v>32178</v>
      </c>
      <c r="W17" s="165">
        <f t="shared" si="11"/>
        <v>8.5554281087645956E-2</v>
      </c>
      <c r="X17" s="164">
        <f t="shared" si="7"/>
        <v>0.17236856487047758</v>
      </c>
      <c r="Y17" s="162">
        <f t="shared" si="8"/>
        <v>2536</v>
      </c>
      <c r="Z17" s="163">
        <f t="shared" si="9"/>
        <v>4731</v>
      </c>
      <c r="AA17" s="164">
        <f t="shared" si="3"/>
        <v>3.7352562547375581E-2</v>
      </c>
    </row>
    <row r="18" spans="1:27" x14ac:dyDescent="0.25">
      <c r="A18" s="1"/>
      <c r="B18" s="162" t="s">
        <v>119</v>
      </c>
      <c r="C18" s="163">
        <v>120143</v>
      </c>
      <c r="D18" s="163">
        <v>118854</v>
      </c>
      <c r="E18" s="163">
        <v>48643</v>
      </c>
      <c r="F18" s="163">
        <v>130508</v>
      </c>
      <c r="G18" s="163">
        <v>134410</v>
      </c>
      <c r="H18" s="163">
        <v>140290</v>
      </c>
      <c r="I18" s="165">
        <f t="shared" si="10"/>
        <v>4.3746745033851564E-2</v>
      </c>
      <c r="J18" s="164">
        <f t="shared" si="4"/>
        <v>0.18035573056018306</v>
      </c>
      <c r="K18" s="162">
        <f t="shared" si="5"/>
        <v>5880</v>
      </c>
      <c r="L18" s="163">
        <f t="shared" si="6"/>
        <v>21436</v>
      </c>
      <c r="M18" s="164">
        <f t="shared" si="1"/>
        <v>3.2780794646278658E-2</v>
      </c>
      <c r="P18" s="162" t="s">
        <v>119</v>
      </c>
      <c r="Q18" s="163">
        <v>32830</v>
      </c>
      <c r="R18" s="163">
        <v>33677</v>
      </c>
      <c r="S18" s="163">
        <v>11453</v>
      </c>
      <c r="T18" s="163">
        <v>30778</v>
      </c>
      <c r="U18" s="163">
        <v>35500</v>
      </c>
      <c r="V18" s="163">
        <v>35500</v>
      </c>
      <c r="W18" s="165">
        <f t="shared" si="11"/>
        <v>0</v>
      </c>
      <c r="X18" s="164">
        <f t="shared" si="7"/>
        <v>5.4131900109867237E-2</v>
      </c>
      <c r="Y18" s="162">
        <f t="shared" si="8"/>
        <v>0</v>
      </c>
      <c r="Z18" s="163">
        <f t="shared" si="9"/>
        <v>1823</v>
      </c>
      <c r="AA18" s="164">
        <f t="shared" si="3"/>
        <v>4.1208775263591062E-2</v>
      </c>
    </row>
    <row r="19" spans="1:27" x14ac:dyDescent="0.25">
      <c r="A19" s="161" t="s">
        <v>144</v>
      </c>
      <c r="B19" s="162" t="s">
        <v>128</v>
      </c>
      <c r="C19" s="163">
        <v>40543</v>
      </c>
      <c r="D19" s="163">
        <v>44463</v>
      </c>
      <c r="E19" s="163">
        <v>18278</v>
      </c>
      <c r="F19" s="163">
        <v>40935</v>
      </c>
      <c r="G19" s="163">
        <v>44457</v>
      </c>
      <c r="H19" s="163">
        <v>41551</v>
      </c>
      <c r="I19" s="165">
        <f t="shared" si="10"/>
        <v>-6.5366533954157924E-2</v>
      </c>
      <c r="J19" s="164">
        <f t="shared" si="4"/>
        <v>-6.5492656815779426E-2</v>
      </c>
      <c r="K19" s="162">
        <f t="shared" si="5"/>
        <v>-2906</v>
      </c>
      <c r="L19" s="163">
        <f t="shared" si="6"/>
        <v>-2912</v>
      </c>
      <c r="M19" s="164">
        <f t="shared" si="1"/>
        <v>9.7089942144666375E-3</v>
      </c>
      <c r="P19" s="162" t="s">
        <v>128</v>
      </c>
      <c r="Q19" s="163">
        <v>8639</v>
      </c>
      <c r="R19" s="163">
        <v>8042</v>
      </c>
      <c r="S19" s="163">
        <v>3389</v>
      </c>
      <c r="T19" s="163">
        <v>8823</v>
      </c>
      <c r="U19" s="163">
        <v>9220</v>
      </c>
      <c r="V19" s="163">
        <v>8633</v>
      </c>
      <c r="W19" s="165">
        <f t="shared" si="11"/>
        <v>-6.3665943600867636E-2</v>
      </c>
      <c r="X19" s="164">
        <f t="shared" si="7"/>
        <v>7.3489181795573177E-2</v>
      </c>
      <c r="Y19" s="162">
        <f t="shared" si="8"/>
        <v>-587</v>
      </c>
      <c r="Z19" s="163">
        <f t="shared" si="9"/>
        <v>591</v>
      </c>
      <c r="AA19" s="164">
        <f t="shared" si="3"/>
        <v>1.0021277657762862E-2</v>
      </c>
    </row>
    <row r="20" spans="1:27" x14ac:dyDescent="0.25">
      <c r="A20" s="167" t="s">
        <v>145</v>
      </c>
      <c r="B20" s="162" t="s">
        <v>131</v>
      </c>
      <c r="C20" s="163">
        <v>67559</v>
      </c>
      <c r="D20" s="163">
        <v>60101</v>
      </c>
      <c r="E20" s="163">
        <v>25539</v>
      </c>
      <c r="F20" s="163">
        <v>35274</v>
      </c>
      <c r="G20" s="163">
        <v>44718</v>
      </c>
      <c r="H20" s="163">
        <v>40773</v>
      </c>
      <c r="I20" s="165">
        <f t="shared" si="10"/>
        <v>-8.8219508922581458E-2</v>
      </c>
      <c r="J20" s="164">
        <f t="shared" si="4"/>
        <v>-0.32159198682218271</v>
      </c>
      <c r="K20" s="162">
        <f t="shared" si="5"/>
        <v>-3945</v>
      </c>
      <c r="L20" s="163">
        <f t="shared" si="6"/>
        <v>-19328</v>
      </c>
      <c r="M20" s="164">
        <f t="shared" si="1"/>
        <v>9.5272032227009754E-3</v>
      </c>
      <c r="P20" s="162" t="s">
        <v>131</v>
      </c>
      <c r="Q20" s="163">
        <v>13655</v>
      </c>
      <c r="R20" s="163">
        <v>11903</v>
      </c>
      <c r="S20" s="163">
        <v>5209</v>
      </c>
      <c r="T20" s="163">
        <v>8115</v>
      </c>
      <c r="U20" s="163">
        <v>10413</v>
      </c>
      <c r="V20" s="163">
        <v>8431</v>
      </c>
      <c r="W20" s="165">
        <f t="shared" si="11"/>
        <v>-0.19033899932776333</v>
      </c>
      <c r="X20" s="164">
        <f t="shared" si="7"/>
        <v>-0.29169117029320335</v>
      </c>
      <c r="Y20" s="162">
        <f t="shared" si="8"/>
        <v>-1982</v>
      </c>
      <c r="Z20" s="163">
        <f t="shared" si="9"/>
        <v>-3472</v>
      </c>
      <c r="AA20" s="164">
        <f t="shared" si="3"/>
        <v>9.7867939224601762E-3</v>
      </c>
    </row>
    <row r="21" spans="1:27" x14ac:dyDescent="0.25">
      <c r="B21" s="168" t="s">
        <v>145</v>
      </c>
      <c r="C21" s="169">
        <f t="shared" ref="C21:H21" si="12">C13-SUM(C14:C20)</f>
        <v>659269</v>
      </c>
      <c r="D21" s="169">
        <f t="shared" si="12"/>
        <v>681066</v>
      </c>
      <c r="E21" s="169">
        <f t="shared" si="12"/>
        <v>220643</v>
      </c>
      <c r="F21" s="169">
        <f t="shared" si="12"/>
        <v>761082</v>
      </c>
      <c r="G21" s="169">
        <f t="shared" si="12"/>
        <v>847165</v>
      </c>
      <c r="H21" s="169">
        <f t="shared" si="12"/>
        <v>925603</v>
      </c>
      <c r="I21" s="171">
        <f t="shared" si="10"/>
        <v>9.258881091640947E-2</v>
      </c>
      <c r="J21" s="170">
        <f t="shared" si="4"/>
        <v>0.35905037103599358</v>
      </c>
      <c r="K21" s="168">
        <f>H21-G21</f>
        <v>78438</v>
      </c>
      <c r="L21" s="169">
        <f t="shared" si="6"/>
        <v>244537</v>
      </c>
      <c r="M21" s="170">
        <f t="shared" si="1"/>
        <v>0.21628057500163564</v>
      </c>
      <c r="P21" s="168" t="s">
        <v>145</v>
      </c>
      <c r="Q21" s="169">
        <f t="shared" ref="Q21:V21" si="13">Q13-SUM(Q14:Q20)</f>
        <v>162666</v>
      </c>
      <c r="R21" s="169">
        <f t="shared" si="13"/>
        <v>163299</v>
      </c>
      <c r="S21" s="169">
        <f t="shared" si="13"/>
        <v>46366</v>
      </c>
      <c r="T21" s="169">
        <f t="shared" si="13"/>
        <v>201395</v>
      </c>
      <c r="U21" s="169">
        <f t="shared" si="13"/>
        <v>217117</v>
      </c>
      <c r="V21" s="169">
        <f t="shared" si="13"/>
        <v>231786</v>
      </c>
      <c r="W21" s="171">
        <f t="shared" si="11"/>
        <v>6.7562650552467129E-2</v>
      </c>
      <c r="X21" s="170">
        <f t="shared" si="7"/>
        <v>0.41939632208402999</v>
      </c>
      <c r="Y21" s="168">
        <f>V21-U21</f>
        <v>14669</v>
      </c>
      <c r="Z21" s="169">
        <f t="shared" si="9"/>
        <v>68487</v>
      </c>
      <c r="AA21" s="170">
        <f t="shared" si="3"/>
        <v>0.26905963896469626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1336905</v>
      </c>
      <c r="D23" s="176">
        <f t="shared" ref="D23:H23" si="14">D24+D27</f>
        <v>1371352</v>
      </c>
      <c r="E23" s="176">
        <f t="shared" si="14"/>
        <v>414401</v>
      </c>
      <c r="F23" s="176">
        <f t="shared" si="14"/>
        <v>1490629</v>
      </c>
      <c r="G23" s="176">
        <f t="shared" si="14"/>
        <v>1543103</v>
      </c>
      <c r="H23" s="176">
        <f t="shared" si="14"/>
        <v>1573889</v>
      </c>
      <c r="I23" s="177">
        <f>IFERROR(H23/G23-1,"-")</f>
        <v>1.9950709706351377E-2</v>
      </c>
      <c r="J23" s="177">
        <f>IFERROR(H23/D23-1,"-")</f>
        <v>0.14769147527403614</v>
      </c>
      <c r="K23" s="176">
        <f>H23-G23</f>
        <v>30786</v>
      </c>
      <c r="L23" s="176">
        <f>H23-D23</f>
        <v>202537</v>
      </c>
      <c r="M23" s="177">
        <f t="shared" ref="M23:M35" si="15">H23/H$9</f>
        <v>0.36776200801936609</v>
      </c>
    </row>
    <row r="24" spans="1:27" x14ac:dyDescent="0.25">
      <c r="B24" s="157" t="s">
        <v>97</v>
      </c>
      <c r="C24" s="158">
        <v>161097</v>
      </c>
      <c r="D24" s="158">
        <v>182915</v>
      </c>
      <c r="E24" s="158">
        <v>81713</v>
      </c>
      <c r="F24" s="158">
        <v>174061</v>
      </c>
      <c r="G24" s="158">
        <v>142842</v>
      </c>
      <c r="H24" s="158">
        <v>128364</v>
      </c>
      <c r="I24" s="160">
        <f>IFERROR(H24/G24-1,"-")</f>
        <v>-0.10135674381484439</v>
      </c>
      <c r="J24" s="159">
        <f t="shared" ref="J24:J35" si="16">IFERROR(H24/D24-1,"-")</f>
        <v>-0.29823141896509309</v>
      </c>
      <c r="K24" s="157">
        <f t="shared" ref="K24:K34" si="17">H24-G24</f>
        <v>-14478</v>
      </c>
      <c r="L24" s="158">
        <f t="shared" ref="L24:L35" si="18">H24-D24</f>
        <v>-54551</v>
      </c>
      <c r="M24" s="159">
        <f t="shared" si="15"/>
        <v>2.9994111654251292E-2</v>
      </c>
    </row>
    <row r="25" spans="1:27" x14ac:dyDescent="0.25">
      <c r="B25" s="162" t="s">
        <v>103</v>
      </c>
      <c r="C25" s="163">
        <v>70692</v>
      </c>
      <c r="D25" s="163">
        <v>84229</v>
      </c>
      <c r="E25" s="163">
        <v>41419</v>
      </c>
      <c r="F25" s="163">
        <v>68469</v>
      </c>
      <c r="G25" s="163">
        <v>54932</v>
      </c>
      <c r="H25" s="163">
        <v>43983</v>
      </c>
      <c r="I25" s="165">
        <f>IFERROR(H25/G25-1,"-")</f>
        <v>-0.19931915823199597</v>
      </c>
      <c r="J25" s="164">
        <f t="shared" si="16"/>
        <v>-0.4778164290208835</v>
      </c>
      <c r="K25" s="162">
        <f t="shared" si="17"/>
        <v>-10949</v>
      </c>
      <c r="L25" s="163">
        <f t="shared" si="18"/>
        <v>-40246</v>
      </c>
      <c r="M25" s="164">
        <f t="shared" si="15"/>
        <v>1.027726631211971E-2</v>
      </c>
    </row>
    <row r="26" spans="1:27" x14ac:dyDescent="0.25">
      <c r="B26" s="162" t="s">
        <v>100</v>
      </c>
      <c r="C26" s="163">
        <v>90405</v>
      </c>
      <c r="D26" s="163">
        <v>98686</v>
      </c>
      <c r="E26" s="163">
        <v>40294</v>
      </c>
      <c r="F26" s="163">
        <v>105592</v>
      </c>
      <c r="G26" s="163">
        <v>87910</v>
      </c>
      <c r="H26" s="163">
        <v>84381</v>
      </c>
      <c r="I26" s="165">
        <f>IFERROR(H26/G26-1,"-")</f>
        <v>-4.014332840404955E-2</v>
      </c>
      <c r="J26" s="164">
        <f t="shared" si="16"/>
        <v>-0.14495470482135253</v>
      </c>
      <c r="K26" s="162">
        <f t="shared" si="17"/>
        <v>-3529</v>
      </c>
      <c r="L26" s="163">
        <f t="shared" si="18"/>
        <v>-14305</v>
      </c>
      <c r="M26" s="164">
        <f t="shared" si="15"/>
        <v>1.971684534213158E-2</v>
      </c>
    </row>
    <row r="27" spans="1:27" x14ac:dyDescent="0.25">
      <c r="B27" s="157" t="s">
        <v>107</v>
      </c>
      <c r="C27" s="158">
        <v>1175808</v>
      </c>
      <c r="D27" s="158">
        <v>1188437</v>
      </c>
      <c r="E27" s="158">
        <v>332688</v>
      </c>
      <c r="F27" s="158">
        <v>1316568</v>
      </c>
      <c r="G27" s="158">
        <v>1400261</v>
      </c>
      <c r="H27" s="158">
        <v>1445525</v>
      </c>
      <c r="I27" s="160">
        <f>IFERROR(H27/G27-1,"-")</f>
        <v>3.232540219287694E-2</v>
      </c>
      <c r="J27" s="159">
        <f t="shared" si="16"/>
        <v>0.21632446650516601</v>
      </c>
      <c r="K27" s="157">
        <f t="shared" si="17"/>
        <v>45264</v>
      </c>
      <c r="L27" s="158">
        <f t="shared" si="18"/>
        <v>257088</v>
      </c>
      <c r="M27" s="159">
        <f t="shared" si="15"/>
        <v>0.33776789636511484</v>
      </c>
    </row>
    <row r="28" spans="1:27" x14ac:dyDescent="0.25">
      <c r="B28" s="162" t="s">
        <v>110</v>
      </c>
      <c r="C28" s="163">
        <v>526508</v>
      </c>
      <c r="D28" s="163">
        <v>549781</v>
      </c>
      <c r="E28" s="163">
        <v>138327</v>
      </c>
      <c r="F28" s="163">
        <v>657205</v>
      </c>
      <c r="G28" s="163">
        <v>709893</v>
      </c>
      <c r="H28" s="163">
        <v>733382</v>
      </c>
      <c r="I28" s="165">
        <f t="shared" ref="I28:I35" si="19">IFERROR(H28/G28-1,"-")</f>
        <v>3.3088085105783538E-2</v>
      </c>
      <c r="J28" s="164">
        <f t="shared" si="16"/>
        <v>0.33395297400237545</v>
      </c>
      <c r="K28" s="162">
        <f t="shared" si="17"/>
        <v>23489</v>
      </c>
      <c r="L28" s="163">
        <f t="shared" si="18"/>
        <v>183601</v>
      </c>
      <c r="M28" s="164">
        <f t="shared" si="15"/>
        <v>0.17136534848725593</v>
      </c>
    </row>
    <row r="29" spans="1:27" x14ac:dyDescent="0.25">
      <c r="B29" s="162" t="s">
        <v>113</v>
      </c>
      <c r="C29" s="163">
        <v>189679</v>
      </c>
      <c r="D29" s="163">
        <v>172335</v>
      </c>
      <c r="E29" s="163">
        <v>45501</v>
      </c>
      <c r="F29" s="163">
        <v>155893</v>
      </c>
      <c r="G29" s="163">
        <v>167555</v>
      </c>
      <c r="H29" s="163">
        <v>166862</v>
      </c>
      <c r="I29" s="165">
        <f t="shared" si="19"/>
        <v>-4.1359553579422004E-3</v>
      </c>
      <c r="J29" s="164">
        <f t="shared" si="16"/>
        <v>-3.175791336640843E-2</v>
      </c>
      <c r="K29" s="162">
        <f t="shared" si="17"/>
        <v>-693</v>
      </c>
      <c r="L29" s="163">
        <f t="shared" si="18"/>
        <v>-5473</v>
      </c>
      <c r="M29" s="164">
        <f t="shared" si="15"/>
        <v>3.8989728107971695E-2</v>
      </c>
    </row>
    <row r="30" spans="1:27" x14ac:dyDescent="0.25">
      <c r="B30" s="162" t="s">
        <v>116</v>
      </c>
      <c r="C30" s="163">
        <v>41732</v>
      </c>
      <c r="D30" s="163">
        <v>43289</v>
      </c>
      <c r="E30" s="163">
        <v>16544</v>
      </c>
      <c r="F30" s="163">
        <v>52360</v>
      </c>
      <c r="G30" s="163">
        <v>46471</v>
      </c>
      <c r="H30" s="163">
        <v>42171</v>
      </c>
      <c r="I30" s="165">
        <f t="shared" si="19"/>
        <v>-9.2530825676228168E-2</v>
      </c>
      <c r="J30" s="164">
        <f t="shared" si="16"/>
        <v>-2.5826422416780237E-2</v>
      </c>
      <c r="K30" s="162">
        <f t="shared" si="17"/>
        <v>-4300</v>
      </c>
      <c r="L30" s="163">
        <f t="shared" si="18"/>
        <v>-1118</v>
      </c>
      <c r="M30" s="164">
        <f t="shared" si="15"/>
        <v>9.8538662130459569E-3</v>
      </c>
    </row>
    <row r="31" spans="1:27" x14ac:dyDescent="0.25">
      <c r="B31" s="162" t="s">
        <v>123</v>
      </c>
      <c r="C31" s="163">
        <v>53584</v>
      </c>
      <c r="D31" s="163">
        <v>48135</v>
      </c>
      <c r="E31" s="163">
        <v>13391</v>
      </c>
      <c r="F31" s="163">
        <v>64395</v>
      </c>
      <c r="G31" s="163">
        <v>57474</v>
      </c>
      <c r="H31" s="163">
        <v>61051</v>
      </c>
      <c r="I31" s="165">
        <f t="shared" si="19"/>
        <v>6.2236837526533639E-2</v>
      </c>
      <c r="J31" s="164">
        <f t="shared" si="16"/>
        <v>0.26832865897995228</v>
      </c>
      <c r="K31" s="162">
        <f t="shared" si="17"/>
        <v>3577</v>
      </c>
      <c r="L31" s="163">
        <f t="shared" si="18"/>
        <v>12916</v>
      </c>
      <c r="M31" s="164">
        <f t="shared" si="15"/>
        <v>1.4265452234300081E-2</v>
      </c>
    </row>
    <row r="32" spans="1:27" x14ac:dyDescent="0.25">
      <c r="B32" s="162" t="s">
        <v>119</v>
      </c>
      <c r="C32" s="163">
        <v>66617</v>
      </c>
      <c r="D32" s="163">
        <v>65068</v>
      </c>
      <c r="E32" s="163">
        <v>24404</v>
      </c>
      <c r="F32" s="163">
        <v>77679</v>
      </c>
      <c r="G32" s="163">
        <v>74613</v>
      </c>
      <c r="H32" s="163">
        <v>76395</v>
      </c>
      <c r="I32" s="165">
        <f t="shared" si="19"/>
        <v>2.3883237505528454E-2</v>
      </c>
      <c r="J32" s="164">
        <f t="shared" si="16"/>
        <v>0.1740794246019548</v>
      </c>
      <c r="K32" s="162">
        <f t="shared" si="17"/>
        <v>1782</v>
      </c>
      <c r="L32" s="163">
        <f t="shared" si="18"/>
        <v>11327</v>
      </c>
      <c r="M32" s="164">
        <f t="shared" si="15"/>
        <v>1.7850800534624407E-2</v>
      </c>
    </row>
    <row r="33" spans="2:13" x14ac:dyDescent="0.25">
      <c r="B33" s="162" t="s">
        <v>128</v>
      </c>
      <c r="C33" s="163">
        <v>22613</v>
      </c>
      <c r="D33" s="163">
        <v>26148</v>
      </c>
      <c r="E33" s="163">
        <v>9562</v>
      </c>
      <c r="F33" s="163">
        <v>20065</v>
      </c>
      <c r="G33" s="163">
        <v>20977</v>
      </c>
      <c r="H33" s="163">
        <v>20850</v>
      </c>
      <c r="I33" s="165">
        <f t="shared" si="19"/>
        <v>-6.054249892739616E-3</v>
      </c>
      <c r="J33" s="164">
        <f t="shared" si="16"/>
        <v>-0.20261587884350618</v>
      </c>
      <c r="K33" s="162">
        <f t="shared" si="17"/>
        <v>-127</v>
      </c>
      <c r="L33" s="163">
        <f t="shared" si="18"/>
        <v>-5298</v>
      </c>
      <c r="M33" s="164">
        <f t="shared" si="15"/>
        <v>4.8719051135142208E-3</v>
      </c>
    </row>
    <row r="34" spans="2:13" x14ac:dyDescent="0.25">
      <c r="B34" s="162" t="s">
        <v>131</v>
      </c>
      <c r="C34" s="163">
        <v>30555</v>
      </c>
      <c r="D34" s="163">
        <v>29275</v>
      </c>
      <c r="E34" s="163">
        <v>11542</v>
      </c>
      <c r="F34" s="163">
        <v>17276</v>
      </c>
      <c r="G34" s="163">
        <v>22032</v>
      </c>
      <c r="H34" s="163">
        <v>19998</v>
      </c>
      <c r="I34" s="165">
        <f t="shared" si="19"/>
        <v>-9.2320261437908502E-2</v>
      </c>
      <c r="J34" s="164">
        <f t="shared" si="16"/>
        <v>-0.3168915456874466</v>
      </c>
      <c r="K34" s="162">
        <f t="shared" si="17"/>
        <v>-2034</v>
      </c>
      <c r="L34" s="163">
        <f t="shared" si="18"/>
        <v>-9277</v>
      </c>
      <c r="M34" s="164">
        <f t="shared" si="15"/>
        <v>4.6728229477245751E-3</v>
      </c>
    </row>
    <row r="35" spans="2:13" x14ac:dyDescent="0.25">
      <c r="B35" s="168" t="s">
        <v>145</v>
      </c>
      <c r="C35" s="169">
        <f t="shared" ref="C35:H35" si="20">C27-SUM(C28:C34)</f>
        <v>244520</v>
      </c>
      <c r="D35" s="169">
        <f t="shared" si="20"/>
        <v>254406</v>
      </c>
      <c r="E35" s="169">
        <f t="shared" si="20"/>
        <v>73417</v>
      </c>
      <c r="F35" s="169">
        <f t="shared" si="20"/>
        <v>271695</v>
      </c>
      <c r="G35" s="169">
        <f t="shared" si="20"/>
        <v>301246</v>
      </c>
      <c r="H35" s="169">
        <f t="shared" si="20"/>
        <v>324816</v>
      </c>
      <c r="I35" s="171">
        <f t="shared" si="19"/>
        <v>7.8241702794394019E-2</v>
      </c>
      <c r="J35" s="170">
        <f t="shared" si="16"/>
        <v>0.27676234051083703</v>
      </c>
      <c r="K35" s="168">
        <f>H35-G35</f>
        <v>23570</v>
      </c>
      <c r="L35" s="169">
        <f t="shared" si="18"/>
        <v>70410</v>
      </c>
      <c r="M35" s="170">
        <f t="shared" si="15"/>
        <v>7.5897972726677948E-2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708603</v>
      </c>
      <c r="D37" s="176">
        <f t="shared" ref="D37:H37" si="21">D38+D41</f>
        <v>729995</v>
      </c>
      <c r="E37" s="176">
        <f t="shared" si="21"/>
        <v>195507</v>
      </c>
      <c r="F37" s="176">
        <f t="shared" si="21"/>
        <v>752557</v>
      </c>
      <c r="G37" s="176">
        <f t="shared" si="21"/>
        <v>810513</v>
      </c>
      <c r="H37" s="176">
        <f t="shared" si="21"/>
        <v>861467</v>
      </c>
      <c r="I37" s="177">
        <f>IFERROR(H37/G37-1,"-")</f>
        <v>6.2866357479768986E-2</v>
      </c>
      <c r="J37" s="177">
        <f>IFERROR(H37/D37-1,"-")</f>
        <v>0.18009986369769648</v>
      </c>
      <c r="K37" s="176">
        <f>H37-G37</f>
        <v>50954</v>
      </c>
      <c r="L37" s="176">
        <f>H37-D37</f>
        <v>131472</v>
      </c>
      <c r="M37" s="177">
        <f t="shared" ref="M37:M49" si="22">H37/H$9</f>
        <v>0.20129426774214654</v>
      </c>
    </row>
    <row r="38" spans="2:13" x14ac:dyDescent="0.25">
      <c r="B38" s="157" t="s">
        <v>97</v>
      </c>
      <c r="C38" s="158">
        <v>78119</v>
      </c>
      <c r="D38" s="158">
        <v>80952</v>
      </c>
      <c r="E38" s="158">
        <v>21989</v>
      </c>
      <c r="F38" s="158">
        <v>83088</v>
      </c>
      <c r="G38" s="158">
        <v>81141</v>
      </c>
      <c r="H38" s="158">
        <v>80807</v>
      </c>
      <c r="I38" s="160">
        <f>IFERROR(H38/G38-1,"-")</f>
        <v>-4.1162913939931656E-3</v>
      </c>
      <c r="J38" s="159">
        <f t="shared" ref="J38:J49" si="23">IFERROR(H38/D38-1,"-")</f>
        <v>-1.7911848996936541E-3</v>
      </c>
      <c r="K38" s="157">
        <f t="shared" ref="K38:K48" si="24">H38-G38</f>
        <v>-334</v>
      </c>
      <c r="L38" s="158">
        <f t="shared" ref="L38:L49" si="25">H38-D38</f>
        <v>-145</v>
      </c>
      <c r="M38" s="159">
        <f t="shared" si="22"/>
        <v>1.8881728369675953E-2</v>
      </c>
    </row>
    <row r="39" spans="2:13" x14ac:dyDescent="0.25">
      <c r="B39" s="162" t="s">
        <v>103</v>
      </c>
      <c r="C39" s="163">
        <v>11532</v>
      </c>
      <c r="D39" s="163">
        <v>18179</v>
      </c>
      <c r="E39" s="163">
        <v>3617</v>
      </c>
      <c r="F39" s="163">
        <v>18678</v>
      </c>
      <c r="G39" s="163">
        <v>28925</v>
      </c>
      <c r="H39" s="163">
        <v>31401</v>
      </c>
      <c r="I39" s="165">
        <f>IFERROR(H39/G39-1,"-")</f>
        <v>8.5600691443388E-2</v>
      </c>
      <c r="J39" s="164">
        <f t="shared" si="23"/>
        <v>0.72732273502392863</v>
      </c>
      <c r="K39" s="162">
        <f t="shared" si="24"/>
        <v>2476</v>
      </c>
      <c r="L39" s="163">
        <f t="shared" si="25"/>
        <v>13222</v>
      </c>
      <c r="M39" s="164">
        <f t="shared" si="22"/>
        <v>7.33729939901487E-3</v>
      </c>
    </row>
    <row r="40" spans="2:13" x14ac:dyDescent="0.25">
      <c r="B40" s="162" t="s">
        <v>100</v>
      </c>
      <c r="C40" s="163">
        <v>66587</v>
      </c>
      <c r="D40" s="163">
        <v>62773</v>
      </c>
      <c r="E40" s="163">
        <v>18372</v>
      </c>
      <c r="F40" s="163">
        <v>64410</v>
      </c>
      <c r="G40" s="163">
        <v>52216</v>
      </c>
      <c r="H40" s="163">
        <v>49406</v>
      </c>
      <c r="I40" s="165">
        <f>IFERROR(H40/G40-1,"-")</f>
        <v>-5.3814922629079165E-2</v>
      </c>
      <c r="J40" s="164">
        <f t="shared" si="23"/>
        <v>-0.21294186991222341</v>
      </c>
      <c r="K40" s="162">
        <f t="shared" si="24"/>
        <v>-2810</v>
      </c>
      <c r="L40" s="163">
        <f t="shared" si="25"/>
        <v>-13367</v>
      </c>
      <c r="M40" s="164">
        <f t="shared" si="22"/>
        <v>1.1544428970661083E-2</v>
      </c>
    </row>
    <row r="41" spans="2:13" x14ac:dyDescent="0.25">
      <c r="B41" s="157" t="s">
        <v>107</v>
      </c>
      <c r="C41" s="158">
        <v>630484</v>
      </c>
      <c r="D41" s="158">
        <v>649043</v>
      </c>
      <c r="E41" s="158">
        <v>173518</v>
      </c>
      <c r="F41" s="158">
        <v>669469</v>
      </c>
      <c r="G41" s="158">
        <v>729372</v>
      </c>
      <c r="H41" s="158">
        <v>780660</v>
      </c>
      <c r="I41" s="160">
        <f>IFERROR(H41/G41-1,"-")</f>
        <v>7.0318027015021212E-2</v>
      </c>
      <c r="J41" s="159">
        <f t="shared" si="23"/>
        <v>0.20278625607240208</v>
      </c>
      <c r="K41" s="157">
        <f t="shared" si="24"/>
        <v>51288</v>
      </c>
      <c r="L41" s="158">
        <f t="shared" si="25"/>
        <v>131617</v>
      </c>
      <c r="M41" s="159">
        <f t="shared" si="22"/>
        <v>0.18241253937247059</v>
      </c>
    </row>
    <row r="42" spans="2:13" x14ac:dyDescent="0.25">
      <c r="B42" s="162" t="s">
        <v>110</v>
      </c>
      <c r="C42" s="163">
        <v>317550</v>
      </c>
      <c r="D42" s="163">
        <v>349797</v>
      </c>
      <c r="E42" s="163">
        <v>84221</v>
      </c>
      <c r="F42" s="163">
        <v>344263</v>
      </c>
      <c r="G42" s="163">
        <v>374301</v>
      </c>
      <c r="H42" s="163">
        <v>413060</v>
      </c>
      <c r="I42" s="165">
        <f t="shared" ref="I42:I49" si="26">IFERROR(H42/G42-1,"-")</f>
        <v>0.10355035118794764</v>
      </c>
      <c r="J42" s="164">
        <f t="shared" si="23"/>
        <v>0.18085632524006789</v>
      </c>
      <c r="K42" s="162">
        <f t="shared" si="24"/>
        <v>38759</v>
      </c>
      <c r="L42" s="163">
        <f t="shared" si="25"/>
        <v>63263</v>
      </c>
      <c r="M42" s="164">
        <f t="shared" si="22"/>
        <v>9.6517464085764226E-2</v>
      </c>
    </row>
    <row r="43" spans="2:13" x14ac:dyDescent="0.25">
      <c r="B43" s="162" t="s">
        <v>113</v>
      </c>
      <c r="C43" s="163">
        <v>51756</v>
      </c>
      <c r="D43" s="163">
        <v>38261</v>
      </c>
      <c r="E43" s="163">
        <v>10355</v>
      </c>
      <c r="F43" s="163">
        <v>27794</v>
      </c>
      <c r="G43" s="163">
        <v>33428</v>
      </c>
      <c r="H43" s="163">
        <v>31460</v>
      </c>
      <c r="I43" s="165">
        <f t="shared" si="26"/>
        <v>-5.88728012444657E-2</v>
      </c>
      <c r="J43" s="164">
        <f t="shared" si="23"/>
        <v>-0.17775280311544395</v>
      </c>
      <c r="K43" s="162">
        <f t="shared" si="24"/>
        <v>-1968</v>
      </c>
      <c r="L43" s="163">
        <f t="shared" si="25"/>
        <v>-6801</v>
      </c>
      <c r="M43" s="164">
        <f t="shared" si="22"/>
        <v>7.3510856053312897E-3</v>
      </c>
    </row>
    <row r="44" spans="2:13" x14ac:dyDescent="0.25">
      <c r="B44" s="162" t="s">
        <v>116</v>
      </c>
      <c r="C44" s="163">
        <v>14831</v>
      </c>
      <c r="D44" s="163">
        <v>16617</v>
      </c>
      <c r="E44" s="163">
        <v>5814</v>
      </c>
      <c r="F44" s="163">
        <v>17707</v>
      </c>
      <c r="G44" s="163">
        <v>19751</v>
      </c>
      <c r="H44" s="163">
        <v>19612</v>
      </c>
      <c r="I44" s="165">
        <f t="shared" si="26"/>
        <v>-7.0376183484380794E-3</v>
      </c>
      <c r="J44" s="164">
        <f t="shared" si="23"/>
        <v>0.18023710657760117</v>
      </c>
      <c r="K44" s="162">
        <f t="shared" si="24"/>
        <v>-139</v>
      </c>
      <c r="L44" s="163">
        <f t="shared" si="25"/>
        <v>2995</v>
      </c>
      <c r="M44" s="164">
        <f t="shared" si="22"/>
        <v>4.5826284453832564E-3</v>
      </c>
    </row>
    <row r="45" spans="2:13" x14ac:dyDescent="0.25">
      <c r="B45" s="162" t="s">
        <v>123</v>
      </c>
      <c r="C45" s="163">
        <v>28557</v>
      </c>
      <c r="D45" s="163">
        <v>27447</v>
      </c>
      <c r="E45" s="163">
        <v>6711</v>
      </c>
      <c r="F45" s="163">
        <v>30594</v>
      </c>
      <c r="G45" s="163">
        <v>29642</v>
      </c>
      <c r="H45" s="163">
        <v>32178</v>
      </c>
      <c r="I45" s="165">
        <f t="shared" si="26"/>
        <v>8.5554281087645956E-2</v>
      </c>
      <c r="J45" s="164">
        <f t="shared" si="23"/>
        <v>0.17236856487047758</v>
      </c>
      <c r="K45" s="162">
        <f t="shared" si="24"/>
        <v>2536</v>
      </c>
      <c r="L45" s="163">
        <f t="shared" si="25"/>
        <v>4731</v>
      </c>
      <c r="M45" s="164">
        <f t="shared" si="22"/>
        <v>7.5188567262666952E-3</v>
      </c>
    </row>
    <row r="46" spans="2:13" x14ac:dyDescent="0.25">
      <c r="B46" s="162" t="s">
        <v>119</v>
      </c>
      <c r="C46" s="163">
        <v>32830</v>
      </c>
      <c r="D46" s="163">
        <v>33677</v>
      </c>
      <c r="E46" s="163">
        <v>11453</v>
      </c>
      <c r="F46" s="163">
        <v>30778</v>
      </c>
      <c r="G46" s="163">
        <v>35500</v>
      </c>
      <c r="H46" s="163">
        <v>35500</v>
      </c>
      <c r="I46" s="165">
        <f t="shared" si="26"/>
        <v>0</v>
      </c>
      <c r="J46" s="164">
        <f t="shared" si="23"/>
        <v>5.4131900109867237E-2</v>
      </c>
      <c r="K46" s="162">
        <f t="shared" si="24"/>
        <v>0</v>
      </c>
      <c r="L46" s="163">
        <f t="shared" si="25"/>
        <v>1823</v>
      </c>
      <c r="M46" s="164">
        <f t="shared" si="22"/>
        <v>8.2950902412352433E-3</v>
      </c>
    </row>
    <row r="47" spans="2:13" x14ac:dyDescent="0.25">
      <c r="B47" s="162" t="s">
        <v>128</v>
      </c>
      <c r="C47" s="163">
        <v>8639</v>
      </c>
      <c r="D47" s="163">
        <v>8042</v>
      </c>
      <c r="E47" s="163">
        <v>3389</v>
      </c>
      <c r="F47" s="163">
        <v>8823</v>
      </c>
      <c r="G47" s="163">
        <v>9220</v>
      </c>
      <c r="H47" s="163">
        <v>8633</v>
      </c>
      <c r="I47" s="165">
        <f t="shared" si="26"/>
        <v>-6.3665943600867636E-2</v>
      </c>
      <c r="J47" s="164">
        <f t="shared" si="23"/>
        <v>7.3489181795573177E-2</v>
      </c>
      <c r="K47" s="162">
        <f t="shared" si="24"/>
        <v>-587</v>
      </c>
      <c r="L47" s="163">
        <f t="shared" si="25"/>
        <v>591</v>
      </c>
      <c r="M47" s="164">
        <f t="shared" si="22"/>
        <v>2.0172257479601089E-3</v>
      </c>
    </row>
    <row r="48" spans="2:13" x14ac:dyDescent="0.25">
      <c r="B48" s="162" t="s">
        <v>131</v>
      </c>
      <c r="C48" s="163">
        <v>13655</v>
      </c>
      <c r="D48" s="163">
        <v>11903</v>
      </c>
      <c r="E48" s="163">
        <v>5209</v>
      </c>
      <c r="F48" s="163">
        <v>8115</v>
      </c>
      <c r="G48" s="163">
        <v>10413</v>
      </c>
      <c r="H48" s="163">
        <v>8431</v>
      </c>
      <c r="I48" s="165">
        <f t="shared" si="26"/>
        <v>-0.19033899932776333</v>
      </c>
      <c r="J48" s="164">
        <f t="shared" si="23"/>
        <v>-0.29169117029320335</v>
      </c>
      <c r="K48" s="162">
        <f t="shared" si="24"/>
        <v>-1982</v>
      </c>
      <c r="L48" s="163">
        <f t="shared" si="25"/>
        <v>-3472</v>
      </c>
      <c r="M48" s="164">
        <f t="shared" si="22"/>
        <v>1.970025516164911E-3</v>
      </c>
    </row>
    <row r="49" spans="2:13" x14ac:dyDescent="0.25">
      <c r="B49" s="168" t="s">
        <v>145</v>
      </c>
      <c r="C49" s="169">
        <f t="shared" ref="C49:H49" si="27">C41-SUM(C42:C48)</f>
        <v>162666</v>
      </c>
      <c r="D49" s="169">
        <f t="shared" si="27"/>
        <v>163299</v>
      </c>
      <c r="E49" s="169">
        <f t="shared" si="27"/>
        <v>46366</v>
      </c>
      <c r="F49" s="169">
        <f t="shared" si="27"/>
        <v>201395</v>
      </c>
      <c r="G49" s="169">
        <f t="shared" si="27"/>
        <v>217117</v>
      </c>
      <c r="H49" s="169">
        <f t="shared" si="27"/>
        <v>231786</v>
      </c>
      <c r="I49" s="171">
        <f t="shared" si="26"/>
        <v>6.7562650552467129E-2</v>
      </c>
      <c r="J49" s="170">
        <f t="shared" si="23"/>
        <v>0.41939632208402999</v>
      </c>
      <c r="K49" s="168">
        <f>H49-G49</f>
        <v>14669</v>
      </c>
      <c r="L49" s="169">
        <f t="shared" si="25"/>
        <v>68487</v>
      </c>
      <c r="M49" s="170">
        <f t="shared" si="22"/>
        <v>5.4160163004364853E-2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C52+C55</f>
        <v>40967</v>
      </c>
      <c r="D51" s="176">
        <f t="shared" ref="D51:H51" si="28">D52+D55</f>
        <v>38821</v>
      </c>
      <c r="E51" s="176">
        <f t="shared" si="28"/>
        <v>10671</v>
      </c>
      <c r="F51" s="176">
        <f t="shared" si="28"/>
        <v>37638</v>
      </c>
      <c r="G51" s="176">
        <f t="shared" si="28"/>
        <v>50521</v>
      </c>
      <c r="H51" s="176">
        <f t="shared" si="28"/>
        <v>43075</v>
      </c>
      <c r="I51" s="177">
        <f>IFERROR(H51/G51-1,"-")</f>
        <v>-0.14738425605193883</v>
      </c>
      <c r="J51" s="177">
        <f>IFERROR(H51/D51-1,"-")</f>
        <v>0.1095798665670642</v>
      </c>
      <c r="K51" s="176">
        <f>H51-G51</f>
        <v>-7446</v>
      </c>
      <c r="L51" s="176">
        <f>H51-D51</f>
        <v>4254</v>
      </c>
      <c r="M51" s="177">
        <f t="shared" ref="M51:M63" si="29">H51/H$9</f>
        <v>1.0065098933555158E-2</v>
      </c>
    </row>
    <row r="52" spans="2:13" x14ac:dyDescent="0.25">
      <c r="B52" s="157" t="s">
        <v>97</v>
      </c>
      <c r="C52" s="158">
        <v>10199</v>
      </c>
      <c r="D52" s="158">
        <v>8657</v>
      </c>
      <c r="E52" s="158">
        <v>1985</v>
      </c>
      <c r="F52" s="158">
        <v>6738</v>
      </c>
      <c r="G52" s="158">
        <v>20078</v>
      </c>
      <c r="H52" s="158">
        <v>10886</v>
      </c>
      <c r="I52" s="160">
        <f>IFERROR(H52/G52-1,"-")</f>
        <v>-0.45781452335890027</v>
      </c>
      <c r="J52" s="159">
        <f t="shared" ref="J52:J63" si="30">IFERROR(H52/D52-1,"-")</f>
        <v>0.25747949636132605</v>
      </c>
      <c r="K52" s="157">
        <f t="shared" ref="K52:K62" si="31">H52-G52</f>
        <v>-9192</v>
      </c>
      <c r="L52" s="158">
        <f t="shared" ref="L52:L63" si="32">H52-D52</f>
        <v>2229</v>
      </c>
      <c r="M52" s="159">
        <f t="shared" si="29"/>
        <v>2.5436718976362496E-3</v>
      </c>
    </row>
    <row r="53" spans="2:13" x14ac:dyDescent="0.25">
      <c r="B53" s="162" t="s">
        <v>103</v>
      </c>
      <c r="C53" s="163">
        <v>6087</v>
      </c>
      <c r="D53" s="163">
        <v>4791</v>
      </c>
      <c r="E53" s="163">
        <v>1483</v>
      </c>
      <c r="F53" s="163">
        <v>3508</v>
      </c>
      <c r="G53" s="163">
        <v>14700</v>
      </c>
      <c r="H53" s="163">
        <v>7147</v>
      </c>
      <c r="I53" s="165">
        <f>IFERROR(H53/G53-1,"-")</f>
        <v>-0.51380952380952383</v>
      </c>
      <c r="J53" s="164">
        <f t="shared" si="30"/>
        <v>0.49175537466082231</v>
      </c>
      <c r="K53" s="162">
        <f t="shared" si="31"/>
        <v>-7553</v>
      </c>
      <c r="L53" s="163">
        <f t="shared" si="32"/>
        <v>2356</v>
      </c>
      <c r="M53" s="164">
        <f t="shared" si="29"/>
        <v>1.6700002803974167E-3</v>
      </c>
    </row>
    <row r="54" spans="2:13" x14ac:dyDescent="0.25">
      <c r="B54" s="162" t="s">
        <v>100</v>
      </c>
      <c r="C54" s="163">
        <v>4112</v>
      </c>
      <c r="D54" s="163">
        <v>3866</v>
      </c>
      <c r="E54" s="163">
        <v>502</v>
      </c>
      <c r="F54" s="163">
        <v>3230</v>
      </c>
      <c r="G54" s="163">
        <v>5378</v>
      </c>
      <c r="H54" s="163">
        <v>3739</v>
      </c>
      <c r="I54" s="165">
        <f>IFERROR(H54/G54-1,"-")</f>
        <v>-0.30476013387876533</v>
      </c>
      <c r="J54" s="164">
        <f t="shared" si="30"/>
        <v>-3.2850491464045506E-2</v>
      </c>
      <c r="K54" s="162">
        <f t="shared" si="31"/>
        <v>-1639</v>
      </c>
      <c r="L54" s="163">
        <f t="shared" si="32"/>
        <v>-127</v>
      </c>
      <c r="M54" s="164">
        <f t="shared" si="29"/>
        <v>8.736716172388332E-4</v>
      </c>
    </row>
    <row r="55" spans="2:13" x14ac:dyDescent="0.25">
      <c r="B55" s="157" t="s">
        <v>107</v>
      </c>
      <c r="C55" s="158">
        <v>30768</v>
      </c>
      <c r="D55" s="158">
        <v>30164</v>
      </c>
      <c r="E55" s="158">
        <v>8686</v>
      </c>
      <c r="F55" s="158">
        <v>30900</v>
      </c>
      <c r="G55" s="158">
        <v>30443</v>
      </c>
      <c r="H55" s="158">
        <v>32189</v>
      </c>
      <c r="I55" s="160">
        <f>IFERROR(H55/G55-1,"-")</f>
        <v>5.7353086095325745E-2</v>
      </c>
      <c r="J55" s="159">
        <f t="shared" si="30"/>
        <v>6.7133006232595216E-2</v>
      </c>
      <c r="K55" s="157">
        <f t="shared" si="31"/>
        <v>1746</v>
      </c>
      <c r="L55" s="158">
        <f t="shared" si="32"/>
        <v>2025</v>
      </c>
      <c r="M55" s="159">
        <f t="shared" si="29"/>
        <v>7.5214270359189091E-3</v>
      </c>
    </row>
    <row r="56" spans="2:13" x14ac:dyDescent="0.25">
      <c r="B56" s="162" t="s">
        <v>110</v>
      </c>
      <c r="C56" s="163">
        <v>8535</v>
      </c>
      <c r="D56" s="163">
        <v>8594</v>
      </c>
      <c r="E56" s="163">
        <v>2447</v>
      </c>
      <c r="F56" s="163">
        <v>10329</v>
      </c>
      <c r="G56" s="163">
        <v>9247</v>
      </c>
      <c r="H56" s="163">
        <v>10942</v>
      </c>
      <c r="I56" s="165">
        <f t="shared" ref="I56:I63" si="33">IFERROR(H56/G56-1,"-")</f>
        <v>0.18330269276522104</v>
      </c>
      <c r="J56" s="164">
        <f t="shared" si="30"/>
        <v>0.27321387014195953</v>
      </c>
      <c r="K56" s="162">
        <f t="shared" si="31"/>
        <v>1695</v>
      </c>
      <c r="L56" s="163">
        <f t="shared" si="32"/>
        <v>2348</v>
      </c>
      <c r="M56" s="164">
        <f t="shared" si="29"/>
        <v>2.5567571104111561E-3</v>
      </c>
    </row>
    <row r="57" spans="2:13" x14ac:dyDescent="0.25">
      <c r="B57" s="162" t="s">
        <v>113</v>
      </c>
      <c r="C57" s="163">
        <v>9863</v>
      </c>
      <c r="D57" s="163">
        <v>9255</v>
      </c>
      <c r="E57" s="163">
        <v>2773</v>
      </c>
      <c r="F57" s="163">
        <v>6783</v>
      </c>
      <c r="G57" s="163">
        <v>6068</v>
      </c>
      <c r="H57" s="163">
        <v>6432</v>
      </c>
      <c r="I57" s="165">
        <f t="shared" si="33"/>
        <v>5.9986816084377059E-2</v>
      </c>
      <c r="J57" s="164">
        <f t="shared" si="30"/>
        <v>-0.30502431118314421</v>
      </c>
      <c r="K57" s="162">
        <f t="shared" si="31"/>
        <v>364</v>
      </c>
      <c r="L57" s="163">
        <f t="shared" si="32"/>
        <v>-2823</v>
      </c>
      <c r="M57" s="164">
        <f t="shared" si="29"/>
        <v>1.5029301530035237E-3</v>
      </c>
    </row>
    <row r="58" spans="2:13" x14ac:dyDescent="0.25">
      <c r="B58" s="162" t="s">
        <v>116</v>
      </c>
      <c r="C58" s="163">
        <v>2031</v>
      </c>
      <c r="D58" s="163">
        <v>1959</v>
      </c>
      <c r="E58" s="163">
        <v>473</v>
      </c>
      <c r="F58" s="163">
        <v>2739</v>
      </c>
      <c r="G58" s="163">
        <v>2907</v>
      </c>
      <c r="H58" s="163">
        <v>2287</v>
      </c>
      <c r="I58" s="165">
        <f t="shared" si="33"/>
        <v>-0.21327829377364982</v>
      </c>
      <c r="J58" s="164">
        <f t="shared" si="30"/>
        <v>0.1674323634507402</v>
      </c>
      <c r="K58" s="162">
        <f t="shared" si="31"/>
        <v>-620</v>
      </c>
      <c r="L58" s="163">
        <f t="shared" si="32"/>
        <v>328</v>
      </c>
      <c r="M58" s="164">
        <f t="shared" si="29"/>
        <v>5.343907431466198E-4</v>
      </c>
    </row>
    <row r="59" spans="2:13" x14ac:dyDescent="0.25">
      <c r="B59" s="162" t="s">
        <v>123</v>
      </c>
      <c r="C59" s="163">
        <v>521</v>
      </c>
      <c r="D59" s="163">
        <v>546</v>
      </c>
      <c r="E59" s="163">
        <v>259</v>
      </c>
      <c r="F59" s="163">
        <v>866</v>
      </c>
      <c r="G59" s="163">
        <v>806</v>
      </c>
      <c r="H59" s="163">
        <v>1078</v>
      </c>
      <c r="I59" s="165">
        <f t="shared" si="33"/>
        <v>0.33746898263027303</v>
      </c>
      <c r="J59" s="164">
        <f t="shared" si="30"/>
        <v>0.97435897435897445</v>
      </c>
      <c r="K59" s="162">
        <f t="shared" si="31"/>
        <v>272</v>
      </c>
      <c r="L59" s="163">
        <f t="shared" si="32"/>
        <v>532</v>
      </c>
      <c r="M59" s="164">
        <f t="shared" si="29"/>
        <v>2.5189034591694629E-4</v>
      </c>
    </row>
    <row r="60" spans="2:13" x14ac:dyDescent="0.25">
      <c r="B60" s="162" t="s">
        <v>119</v>
      </c>
      <c r="C60" s="163">
        <v>584</v>
      </c>
      <c r="D60" s="163">
        <v>636</v>
      </c>
      <c r="E60" s="163">
        <v>175</v>
      </c>
      <c r="F60" s="163">
        <v>649</v>
      </c>
      <c r="G60" s="163">
        <v>683</v>
      </c>
      <c r="H60" s="163">
        <v>802</v>
      </c>
      <c r="I60" s="165">
        <f t="shared" si="33"/>
        <v>0.17423133235724753</v>
      </c>
      <c r="J60" s="164">
        <f t="shared" si="30"/>
        <v>0.26100628930817615</v>
      </c>
      <c r="K60" s="162">
        <f t="shared" si="31"/>
        <v>119</v>
      </c>
      <c r="L60" s="163">
        <f t="shared" si="32"/>
        <v>166</v>
      </c>
      <c r="M60" s="164">
        <f t="shared" si="29"/>
        <v>1.8739894009776523E-4</v>
      </c>
    </row>
    <row r="61" spans="2:13" x14ac:dyDescent="0.25">
      <c r="B61" s="162" t="s">
        <v>128</v>
      </c>
      <c r="C61" s="163">
        <v>312</v>
      </c>
      <c r="D61" s="163">
        <v>160</v>
      </c>
      <c r="E61" s="163">
        <v>76</v>
      </c>
      <c r="F61" s="163">
        <v>132</v>
      </c>
      <c r="G61" s="163">
        <v>239</v>
      </c>
      <c r="H61" s="163">
        <v>141</v>
      </c>
      <c r="I61" s="165">
        <f t="shared" si="33"/>
        <v>-0.41004184100418406</v>
      </c>
      <c r="J61" s="164">
        <f t="shared" si="30"/>
        <v>-0.11875000000000002</v>
      </c>
      <c r="K61" s="162">
        <f t="shared" si="31"/>
        <v>-98</v>
      </c>
      <c r="L61" s="163">
        <f t="shared" si="32"/>
        <v>-19</v>
      </c>
      <c r="M61" s="164">
        <f t="shared" si="29"/>
        <v>3.2946696451103364E-5</v>
      </c>
    </row>
    <row r="62" spans="2:13" x14ac:dyDescent="0.25">
      <c r="B62" s="162" t="s">
        <v>131</v>
      </c>
      <c r="C62" s="163">
        <v>380</v>
      </c>
      <c r="D62" s="163">
        <v>340</v>
      </c>
      <c r="E62" s="163">
        <v>119</v>
      </c>
      <c r="F62" s="163">
        <v>153</v>
      </c>
      <c r="G62" s="163">
        <v>195</v>
      </c>
      <c r="H62" s="163">
        <v>154</v>
      </c>
      <c r="I62" s="165">
        <f t="shared" si="33"/>
        <v>-0.21025641025641029</v>
      </c>
      <c r="J62" s="164">
        <f t="shared" si="30"/>
        <v>-0.54705882352941182</v>
      </c>
      <c r="K62" s="162">
        <f t="shared" si="31"/>
        <v>-41</v>
      </c>
      <c r="L62" s="163">
        <f t="shared" si="32"/>
        <v>-186</v>
      </c>
      <c r="M62" s="164">
        <f t="shared" si="29"/>
        <v>3.5984335130992327E-5</v>
      </c>
    </row>
    <row r="63" spans="2:13" x14ac:dyDescent="0.25">
      <c r="B63" s="168" t="s">
        <v>145</v>
      </c>
      <c r="C63" s="169">
        <f t="shared" ref="C63:H63" si="34">C55-SUM(C56:C62)</f>
        <v>8542</v>
      </c>
      <c r="D63" s="169">
        <f t="shared" si="34"/>
        <v>8674</v>
      </c>
      <c r="E63" s="169">
        <f t="shared" si="34"/>
        <v>2364</v>
      </c>
      <c r="F63" s="169">
        <f t="shared" si="34"/>
        <v>9249</v>
      </c>
      <c r="G63" s="169">
        <f t="shared" si="34"/>
        <v>10298</v>
      </c>
      <c r="H63" s="169">
        <f t="shared" si="34"/>
        <v>10353</v>
      </c>
      <c r="I63" s="171">
        <f t="shared" si="33"/>
        <v>5.3408428821131171E-3</v>
      </c>
      <c r="J63" s="170">
        <f t="shared" si="30"/>
        <v>0.19356698178464371</v>
      </c>
      <c r="K63" s="168">
        <f>H63-G63</f>
        <v>55</v>
      </c>
      <c r="L63" s="169">
        <f t="shared" si="32"/>
        <v>1679</v>
      </c>
      <c r="M63" s="170">
        <f t="shared" si="29"/>
        <v>2.4191287117608022E-3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>
        <f>C66+C69</f>
        <v>134783</v>
      </c>
      <c r="D65" s="176">
        <f t="shared" ref="D65:H65" si="35">D66+D69</f>
        <v>135352</v>
      </c>
      <c r="E65" s="176">
        <f t="shared" si="35"/>
        <v>51640</v>
      </c>
      <c r="F65" s="176">
        <f t="shared" si="35"/>
        <v>151473</v>
      </c>
      <c r="G65" s="176">
        <f t="shared" si="35"/>
        <v>170958</v>
      </c>
      <c r="H65" s="176">
        <f t="shared" si="35"/>
        <v>191595</v>
      </c>
      <c r="I65" s="177">
        <f>IFERROR(H65/G65-1,"-")</f>
        <v>0.12071385954444946</v>
      </c>
      <c r="J65" s="177">
        <f>IFERROR(H65/D65-1,"-")</f>
        <v>0.4155313552810449</v>
      </c>
      <c r="K65" s="176">
        <f>H65-G65</f>
        <v>20637</v>
      </c>
      <c r="L65" s="176">
        <f>H65-D65</f>
        <v>56243</v>
      </c>
      <c r="M65" s="177">
        <f t="shared" ref="M65:M77" si="36">H65/H$9</f>
        <v>4.4768952528717369E-2</v>
      </c>
    </row>
    <row r="66" spans="2:13" x14ac:dyDescent="0.25">
      <c r="B66" s="157" t="s">
        <v>97</v>
      </c>
      <c r="C66" s="158">
        <v>34440</v>
      </c>
      <c r="D66" s="158">
        <v>41362</v>
      </c>
      <c r="E66" s="158">
        <v>22085</v>
      </c>
      <c r="F66" s="158">
        <v>30941</v>
      </c>
      <c r="G66" s="158">
        <v>45548</v>
      </c>
      <c r="H66" s="158">
        <v>58550</v>
      </c>
      <c r="I66" s="160">
        <f>IFERROR(H66/G66-1,"-")</f>
        <v>0.28545710020198478</v>
      </c>
      <c r="J66" s="159">
        <f t="shared" ref="J66:J77" si="37">IFERROR(H66/D66-1,"-")</f>
        <v>0.41555050529471504</v>
      </c>
      <c r="K66" s="157">
        <f t="shared" ref="K66:K76" si="38">H66-G66</f>
        <v>13002</v>
      </c>
      <c r="L66" s="158">
        <f t="shared" ref="L66:L77" si="39">H66-D66</f>
        <v>17188</v>
      </c>
      <c r="M66" s="159">
        <f t="shared" si="36"/>
        <v>1.3681057285192212E-2</v>
      </c>
    </row>
    <row r="67" spans="2:13" x14ac:dyDescent="0.25">
      <c r="B67" s="162" t="s">
        <v>103</v>
      </c>
      <c r="C67" s="163">
        <v>19155</v>
      </c>
      <c r="D67" s="163">
        <v>22237</v>
      </c>
      <c r="E67" s="163">
        <v>7922</v>
      </c>
      <c r="F67" s="163">
        <v>22920</v>
      </c>
      <c r="G67" s="163">
        <v>31464</v>
      </c>
      <c r="H67" s="163">
        <v>34800</v>
      </c>
      <c r="I67" s="165">
        <f>IFERROR(H67/G67-1,"-")</f>
        <v>0.10602593440122043</v>
      </c>
      <c r="J67" s="164">
        <f t="shared" si="37"/>
        <v>0.56495930206412726</v>
      </c>
      <c r="K67" s="162">
        <f t="shared" si="38"/>
        <v>3336</v>
      </c>
      <c r="L67" s="163">
        <f t="shared" si="39"/>
        <v>12563</v>
      </c>
      <c r="M67" s="164">
        <f t="shared" si="36"/>
        <v>8.1315250815489157E-3</v>
      </c>
    </row>
    <row r="68" spans="2:13" x14ac:dyDescent="0.25">
      <c r="B68" s="162" t="s">
        <v>100</v>
      </c>
      <c r="C68" s="163">
        <v>15285</v>
      </c>
      <c r="D68" s="163">
        <v>19125</v>
      </c>
      <c r="E68" s="163">
        <v>14163</v>
      </c>
      <c r="F68" s="163">
        <v>8021</v>
      </c>
      <c r="G68" s="163">
        <v>14084</v>
      </c>
      <c r="H68" s="163">
        <v>23750</v>
      </c>
      <c r="I68" s="165">
        <f>IFERROR(H68/G68-1,"-")</f>
        <v>0.68631070718545861</v>
      </c>
      <c r="J68" s="164">
        <f t="shared" si="37"/>
        <v>0.24183006535947715</v>
      </c>
      <c r="K68" s="162">
        <f t="shared" si="38"/>
        <v>9666</v>
      </c>
      <c r="L68" s="163">
        <f t="shared" si="39"/>
        <v>4625</v>
      </c>
      <c r="M68" s="164">
        <f t="shared" si="36"/>
        <v>5.5495322036432969E-3</v>
      </c>
    </row>
    <row r="69" spans="2:13" x14ac:dyDescent="0.25">
      <c r="B69" s="157" t="s">
        <v>107</v>
      </c>
      <c r="C69" s="158">
        <v>100343</v>
      </c>
      <c r="D69" s="158">
        <v>93990</v>
      </c>
      <c r="E69" s="158">
        <v>29555</v>
      </c>
      <c r="F69" s="158">
        <v>120532</v>
      </c>
      <c r="G69" s="158">
        <v>125410</v>
      </c>
      <c r="H69" s="158">
        <v>133045</v>
      </c>
      <c r="I69" s="160">
        <f>IFERROR(H69/G69-1,"-")</f>
        <v>6.0880312574754791E-2</v>
      </c>
      <c r="J69" s="159">
        <f t="shared" si="37"/>
        <v>0.41552292797106083</v>
      </c>
      <c r="K69" s="157">
        <f t="shared" si="38"/>
        <v>7635</v>
      </c>
      <c r="L69" s="158">
        <f t="shared" si="39"/>
        <v>39055</v>
      </c>
      <c r="M69" s="159">
        <f t="shared" si="36"/>
        <v>3.1087895243525156E-2</v>
      </c>
    </row>
    <row r="70" spans="2:13" x14ac:dyDescent="0.25">
      <c r="B70" s="162" t="s">
        <v>110</v>
      </c>
      <c r="C70" s="163">
        <v>46045</v>
      </c>
      <c r="D70" s="163">
        <v>40752</v>
      </c>
      <c r="E70" s="163">
        <v>13310</v>
      </c>
      <c r="F70" s="163">
        <v>52809</v>
      </c>
      <c r="G70" s="163">
        <v>48101</v>
      </c>
      <c r="H70" s="163">
        <v>45250</v>
      </c>
      <c r="I70" s="165">
        <f t="shared" ref="I70:I77" si="40">IFERROR(H70/G70-1,"-")</f>
        <v>-5.9271117024594089E-2</v>
      </c>
      <c r="J70" s="164">
        <f t="shared" si="37"/>
        <v>0.11037495092265415</v>
      </c>
      <c r="K70" s="162">
        <f t="shared" si="38"/>
        <v>-2851</v>
      </c>
      <c r="L70" s="163">
        <f t="shared" si="39"/>
        <v>4498</v>
      </c>
      <c r="M70" s="164">
        <f t="shared" si="36"/>
        <v>1.0573319251151967E-2</v>
      </c>
    </row>
    <row r="71" spans="2:13" x14ac:dyDescent="0.25">
      <c r="B71" s="162" t="s">
        <v>113</v>
      </c>
      <c r="C71" s="163">
        <v>13449</v>
      </c>
      <c r="D71" s="163">
        <v>11187</v>
      </c>
      <c r="E71" s="163">
        <v>3222</v>
      </c>
      <c r="F71" s="163">
        <v>7009</v>
      </c>
      <c r="G71" s="163">
        <v>9961</v>
      </c>
      <c r="H71" s="163">
        <v>9892</v>
      </c>
      <c r="I71" s="165">
        <f t="shared" si="40"/>
        <v>-6.9270153599035877E-3</v>
      </c>
      <c r="J71" s="164">
        <f t="shared" si="37"/>
        <v>-0.11575936354697414</v>
      </c>
      <c r="K71" s="162">
        <f t="shared" si="38"/>
        <v>-69</v>
      </c>
      <c r="L71" s="163">
        <f t="shared" si="39"/>
        <v>-1295</v>
      </c>
      <c r="M71" s="164">
        <f t="shared" si="36"/>
        <v>2.311409370881663E-3</v>
      </c>
    </row>
    <row r="72" spans="2:13" x14ac:dyDescent="0.25">
      <c r="B72" s="162" t="s">
        <v>116</v>
      </c>
      <c r="C72" s="163">
        <v>6479</v>
      </c>
      <c r="D72" s="163">
        <v>10780</v>
      </c>
      <c r="E72" s="163">
        <v>3375</v>
      </c>
      <c r="F72" s="163">
        <v>17604</v>
      </c>
      <c r="G72" s="163">
        <v>15357</v>
      </c>
      <c r="H72" s="163">
        <v>19078</v>
      </c>
      <c r="I72" s="165">
        <f t="shared" si="40"/>
        <v>0.24229992837142666</v>
      </c>
      <c r="J72" s="164">
        <f t="shared" si="37"/>
        <v>0.76975881261595558</v>
      </c>
      <c r="K72" s="162">
        <f t="shared" si="38"/>
        <v>3721</v>
      </c>
      <c r="L72" s="163">
        <f t="shared" si="39"/>
        <v>8298</v>
      </c>
      <c r="M72" s="164">
        <f t="shared" si="36"/>
        <v>4.4578515949939713E-3</v>
      </c>
    </row>
    <row r="73" spans="2:13" x14ac:dyDescent="0.25">
      <c r="B73" s="162" t="s">
        <v>123</v>
      </c>
      <c r="C73" s="163">
        <v>2259</v>
      </c>
      <c r="D73" s="163">
        <v>1719</v>
      </c>
      <c r="E73" s="163">
        <v>459</v>
      </c>
      <c r="F73" s="163">
        <v>2468</v>
      </c>
      <c r="G73" s="163">
        <v>3478</v>
      </c>
      <c r="H73" s="163">
        <v>4281</v>
      </c>
      <c r="I73" s="165">
        <f t="shared" si="40"/>
        <v>0.23087981598619889</v>
      </c>
      <c r="J73" s="164">
        <f t="shared" si="37"/>
        <v>1.4904013961605584</v>
      </c>
      <c r="K73" s="162">
        <f t="shared" si="38"/>
        <v>803</v>
      </c>
      <c r="L73" s="163">
        <f t="shared" si="39"/>
        <v>2562</v>
      </c>
      <c r="M73" s="164">
        <f t="shared" si="36"/>
        <v>1.0003177837388192E-3</v>
      </c>
    </row>
    <row r="74" spans="2:13" x14ac:dyDescent="0.25">
      <c r="B74" s="162" t="s">
        <v>119</v>
      </c>
      <c r="C74" s="163">
        <v>2914</v>
      </c>
      <c r="D74" s="163">
        <v>2455</v>
      </c>
      <c r="E74" s="163">
        <v>1163</v>
      </c>
      <c r="F74" s="163">
        <v>2853</v>
      </c>
      <c r="G74" s="163">
        <v>2272</v>
      </c>
      <c r="H74" s="163">
        <v>3870</v>
      </c>
      <c r="I74" s="165">
        <f t="shared" si="40"/>
        <v>0.70334507042253525</v>
      </c>
      <c r="J74" s="164">
        <f t="shared" si="37"/>
        <v>0.57637474541751521</v>
      </c>
      <c r="K74" s="162">
        <f t="shared" si="38"/>
        <v>1598</v>
      </c>
      <c r="L74" s="163">
        <f t="shared" si="39"/>
        <v>1415</v>
      </c>
      <c r="M74" s="164">
        <f t="shared" si="36"/>
        <v>9.0428166855156041E-4</v>
      </c>
    </row>
    <row r="75" spans="2:13" x14ac:dyDescent="0.25">
      <c r="B75" s="162" t="s">
        <v>128</v>
      </c>
      <c r="C75" s="163">
        <v>1304</v>
      </c>
      <c r="D75" s="163">
        <v>2180</v>
      </c>
      <c r="E75" s="163">
        <v>651</v>
      </c>
      <c r="F75" s="163">
        <v>2685</v>
      </c>
      <c r="G75" s="163">
        <v>3745</v>
      </c>
      <c r="H75" s="163">
        <v>2300</v>
      </c>
      <c r="I75" s="165">
        <f t="shared" si="40"/>
        <v>-0.3858477970627503</v>
      </c>
      <c r="J75" s="164">
        <f t="shared" si="37"/>
        <v>5.504587155963292E-2</v>
      </c>
      <c r="K75" s="162">
        <f t="shared" si="38"/>
        <v>-1445</v>
      </c>
      <c r="L75" s="163">
        <f t="shared" si="39"/>
        <v>120</v>
      </c>
      <c r="M75" s="164">
        <f t="shared" si="36"/>
        <v>5.3742838182650873E-4</v>
      </c>
    </row>
    <row r="76" spans="2:13" x14ac:dyDescent="0.25">
      <c r="B76" s="162" t="s">
        <v>131</v>
      </c>
      <c r="C76" s="163">
        <v>2586</v>
      </c>
      <c r="D76" s="163">
        <v>2290</v>
      </c>
      <c r="E76" s="163">
        <v>907</v>
      </c>
      <c r="F76" s="163">
        <v>799</v>
      </c>
      <c r="G76" s="163">
        <v>1039</v>
      </c>
      <c r="H76" s="163">
        <v>628</v>
      </c>
      <c r="I76" s="165">
        <f t="shared" si="40"/>
        <v>-0.39557266602502406</v>
      </c>
      <c r="J76" s="164">
        <f t="shared" si="37"/>
        <v>-0.72576419213973797</v>
      </c>
      <c r="K76" s="162">
        <f t="shared" si="38"/>
        <v>-411</v>
      </c>
      <c r="L76" s="163">
        <f t="shared" si="39"/>
        <v>-1662</v>
      </c>
      <c r="M76" s="164">
        <f t="shared" si="36"/>
        <v>1.4674131469002066E-4</v>
      </c>
    </row>
    <row r="77" spans="2:13" x14ac:dyDescent="0.25">
      <c r="B77" s="168" t="s">
        <v>145</v>
      </c>
      <c r="C77" s="169">
        <f t="shared" ref="C77:H77" si="41">C69-SUM(C70:C76)</f>
        <v>25307</v>
      </c>
      <c r="D77" s="169">
        <f t="shared" si="41"/>
        <v>22627</v>
      </c>
      <c r="E77" s="169">
        <f t="shared" si="41"/>
        <v>6468</v>
      </c>
      <c r="F77" s="169">
        <f t="shared" si="41"/>
        <v>34305</v>
      </c>
      <c r="G77" s="169">
        <f t="shared" si="41"/>
        <v>41457</v>
      </c>
      <c r="H77" s="169">
        <f t="shared" si="41"/>
        <v>47746</v>
      </c>
      <c r="I77" s="171">
        <f t="shared" si="40"/>
        <v>0.15169935113491095</v>
      </c>
      <c r="J77" s="170">
        <f t="shared" si="37"/>
        <v>1.1101339108145138</v>
      </c>
      <c r="K77" s="168">
        <f>H77-G77</f>
        <v>6289</v>
      </c>
      <c r="L77" s="169">
        <f t="shared" si="39"/>
        <v>25119</v>
      </c>
      <c r="M77" s="170">
        <f t="shared" si="36"/>
        <v>1.1156545877690646E-2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C80+C83</f>
        <v>643249</v>
      </c>
      <c r="D79" s="176">
        <f t="shared" ref="D79:H79" si="42">D80+D83</f>
        <v>632559</v>
      </c>
      <c r="E79" s="176">
        <f t="shared" si="42"/>
        <v>167932</v>
      </c>
      <c r="F79" s="176">
        <f t="shared" si="42"/>
        <v>574800</v>
      </c>
      <c r="G79" s="176">
        <f t="shared" si="42"/>
        <v>652648</v>
      </c>
      <c r="H79" s="176">
        <f t="shared" si="42"/>
        <v>741051</v>
      </c>
      <c r="I79" s="177">
        <f>IFERROR(H79/G79-1,"-")</f>
        <v>0.13545280151015548</v>
      </c>
      <c r="J79" s="177">
        <f>IFERROR(H79/D79-1,"-")</f>
        <v>0.17151285492736656</v>
      </c>
      <c r="K79" s="176">
        <f>H79-G79</f>
        <v>88403</v>
      </c>
      <c r="L79" s="176">
        <f>H79-D79</f>
        <v>108492</v>
      </c>
      <c r="M79" s="177">
        <f t="shared" ref="M79:M91" si="43">H79/H$9</f>
        <v>0.17315732164387659</v>
      </c>
    </row>
    <row r="80" spans="2:13" x14ac:dyDescent="0.25">
      <c r="B80" s="157" t="s">
        <v>97</v>
      </c>
      <c r="C80" s="158">
        <v>278871</v>
      </c>
      <c r="D80" s="158">
        <v>285490</v>
      </c>
      <c r="E80" s="158">
        <v>76535</v>
      </c>
      <c r="F80" s="158">
        <v>279454</v>
      </c>
      <c r="G80" s="158">
        <v>279159</v>
      </c>
      <c r="H80" s="158">
        <v>299768</v>
      </c>
      <c r="I80" s="160">
        <f>IFERROR(H80/G80-1,"-")</f>
        <v>7.3825311023467011E-2</v>
      </c>
      <c r="J80" s="159">
        <f t="shared" ref="J80:J91" si="44">IFERROR(H80/D80-1,"-")</f>
        <v>5.0012259623804622E-2</v>
      </c>
      <c r="K80" s="157">
        <f t="shared" ref="K80:K90" si="45">H80-G80</f>
        <v>20609</v>
      </c>
      <c r="L80" s="158">
        <f t="shared" ref="L80:L91" si="46">H80-D80</f>
        <v>14278</v>
      </c>
      <c r="M80" s="159">
        <f t="shared" si="43"/>
        <v>7.0045143984073424E-2</v>
      </c>
    </row>
    <row r="81" spans="2:13" x14ac:dyDescent="0.25">
      <c r="B81" s="162" t="s">
        <v>103</v>
      </c>
      <c r="C81" s="163">
        <v>63882</v>
      </c>
      <c r="D81" s="163">
        <v>49926</v>
      </c>
      <c r="E81" s="163">
        <v>18128</v>
      </c>
      <c r="F81" s="163">
        <v>66206</v>
      </c>
      <c r="G81" s="163">
        <v>60189</v>
      </c>
      <c r="H81" s="163">
        <v>72329</v>
      </c>
      <c r="I81" s="165">
        <f>IFERROR(H81/G81-1,"-")</f>
        <v>0.20169798468158628</v>
      </c>
      <c r="J81" s="164">
        <f t="shared" si="44"/>
        <v>0.44872411168529425</v>
      </c>
      <c r="K81" s="162">
        <f t="shared" si="45"/>
        <v>12140</v>
      </c>
      <c r="L81" s="163">
        <f t="shared" si="46"/>
        <v>22403</v>
      </c>
      <c r="M81" s="164">
        <f t="shared" si="43"/>
        <v>1.6900720621360676E-2</v>
      </c>
    </row>
    <row r="82" spans="2:13" x14ac:dyDescent="0.25">
      <c r="B82" s="162" t="s">
        <v>100</v>
      </c>
      <c r="C82" s="163">
        <v>214989</v>
      </c>
      <c r="D82" s="163">
        <v>235564</v>
      </c>
      <c r="E82" s="163">
        <v>58407</v>
      </c>
      <c r="F82" s="163">
        <v>213248</v>
      </c>
      <c r="G82" s="163">
        <v>218970</v>
      </c>
      <c r="H82" s="163">
        <v>227439</v>
      </c>
      <c r="I82" s="165">
        <f>IFERROR(H82/G82-1,"-")</f>
        <v>3.8676531031648143E-2</v>
      </c>
      <c r="J82" s="164">
        <f t="shared" si="44"/>
        <v>-3.4491688033825185E-2</v>
      </c>
      <c r="K82" s="162">
        <f t="shared" si="45"/>
        <v>8469</v>
      </c>
      <c r="L82" s="163">
        <f t="shared" si="46"/>
        <v>-8125</v>
      </c>
      <c r="M82" s="164">
        <f t="shared" si="43"/>
        <v>5.3144423362712752E-2</v>
      </c>
    </row>
    <row r="83" spans="2:13" x14ac:dyDescent="0.25">
      <c r="B83" s="157" t="s">
        <v>107</v>
      </c>
      <c r="C83" s="158">
        <v>364378</v>
      </c>
      <c r="D83" s="158">
        <v>347069</v>
      </c>
      <c r="E83" s="158">
        <v>91397</v>
      </c>
      <c r="F83" s="158">
        <v>295346</v>
      </c>
      <c r="G83" s="158">
        <v>373489</v>
      </c>
      <c r="H83" s="158">
        <v>441283</v>
      </c>
      <c r="I83" s="160">
        <f>IFERROR(H83/G83-1,"-")</f>
        <v>0.18151538599530381</v>
      </c>
      <c r="J83" s="159">
        <f t="shared" si="44"/>
        <v>0.27145610815140508</v>
      </c>
      <c r="K83" s="157">
        <f t="shared" si="45"/>
        <v>67794</v>
      </c>
      <c r="L83" s="158">
        <f t="shared" si="46"/>
        <v>94214</v>
      </c>
      <c r="M83" s="159">
        <f t="shared" si="43"/>
        <v>0.10311217765980316</v>
      </c>
    </row>
    <row r="84" spans="2:13" x14ac:dyDescent="0.25">
      <c r="B84" s="162" t="s">
        <v>110</v>
      </c>
      <c r="C84" s="163">
        <v>56198</v>
      </c>
      <c r="D84" s="163">
        <v>63752</v>
      </c>
      <c r="E84" s="163">
        <v>17445</v>
      </c>
      <c r="F84" s="163">
        <v>62128</v>
      </c>
      <c r="G84" s="163">
        <v>82199</v>
      </c>
      <c r="H84" s="163">
        <v>96271</v>
      </c>
      <c r="I84" s="165">
        <f t="shared" ref="I84:I91" si="47">IFERROR(H84/G84-1,"-")</f>
        <v>0.17119429676760056</v>
      </c>
      <c r="J84" s="164">
        <f t="shared" si="44"/>
        <v>0.51008595808758939</v>
      </c>
      <c r="K84" s="162">
        <f t="shared" si="45"/>
        <v>14072</v>
      </c>
      <c r="L84" s="163">
        <f t="shared" si="46"/>
        <v>32519</v>
      </c>
      <c r="M84" s="164">
        <f t="shared" si="43"/>
        <v>2.2495116411660795E-2</v>
      </c>
    </row>
    <row r="85" spans="2:13" x14ac:dyDescent="0.25">
      <c r="B85" s="162" t="s">
        <v>113</v>
      </c>
      <c r="C85" s="163">
        <v>168368</v>
      </c>
      <c r="D85" s="163">
        <v>138191</v>
      </c>
      <c r="E85" s="163">
        <v>31930</v>
      </c>
      <c r="F85" s="163">
        <v>97434</v>
      </c>
      <c r="G85" s="163">
        <v>111666</v>
      </c>
      <c r="H85" s="163">
        <v>122981</v>
      </c>
      <c r="I85" s="165">
        <f t="shared" si="47"/>
        <v>0.101328963157989</v>
      </c>
      <c r="J85" s="164">
        <f t="shared" si="44"/>
        <v>-0.11006505488780027</v>
      </c>
      <c r="K85" s="162">
        <f t="shared" si="45"/>
        <v>11315</v>
      </c>
      <c r="L85" s="163">
        <f t="shared" si="46"/>
        <v>-15210</v>
      </c>
      <c r="M85" s="164">
        <f t="shared" si="43"/>
        <v>2.8736295576263424E-2</v>
      </c>
    </row>
    <row r="86" spans="2:13" x14ac:dyDescent="0.25">
      <c r="B86" s="162" t="s">
        <v>116</v>
      </c>
      <c r="C86" s="163">
        <v>17384</v>
      </c>
      <c r="D86" s="163">
        <v>21075</v>
      </c>
      <c r="E86" s="163">
        <v>6777</v>
      </c>
      <c r="F86" s="163">
        <v>26003</v>
      </c>
      <c r="G86" s="163">
        <v>37854</v>
      </c>
      <c r="H86" s="163">
        <v>52090</v>
      </c>
      <c r="I86" s="165">
        <f t="shared" si="47"/>
        <v>0.37607650446452157</v>
      </c>
      <c r="J86" s="164">
        <f t="shared" si="44"/>
        <v>1.4716488730723607</v>
      </c>
      <c r="K86" s="162">
        <f t="shared" si="45"/>
        <v>14236</v>
      </c>
      <c r="L86" s="163">
        <f t="shared" si="46"/>
        <v>31015</v>
      </c>
      <c r="M86" s="164">
        <f t="shared" si="43"/>
        <v>1.2171584525801235E-2</v>
      </c>
    </row>
    <row r="87" spans="2:13" x14ac:dyDescent="0.25">
      <c r="B87" s="162" t="s">
        <v>123</v>
      </c>
      <c r="C87" s="163">
        <v>7535</v>
      </c>
      <c r="D87" s="163">
        <v>6200</v>
      </c>
      <c r="E87" s="163">
        <v>1446</v>
      </c>
      <c r="F87" s="163">
        <v>5606</v>
      </c>
      <c r="G87" s="163">
        <v>7837</v>
      </c>
      <c r="H87" s="163">
        <v>12806</v>
      </c>
      <c r="I87" s="165">
        <f t="shared" si="47"/>
        <v>0.63404363914763295</v>
      </c>
      <c r="J87" s="164">
        <f t="shared" si="44"/>
        <v>1.0654838709677419</v>
      </c>
      <c r="K87" s="162">
        <f t="shared" si="45"/>
        <v>4969</v>
      </c>
      <c r="L87" s="163">
        <f t="shared" si="46"/>
        <v>6606</v>
      </c>
      <c r="M87" s="164">
        <f t="shared" si="43"/>
        <v>2.9923077642044658E-3</v>
      </c>
    </row>
    <row r="88" spans="2:13" x14ac:dyDescent="0.25">
      <c r="B88" s="162" t="s">
        <v>119</v>
      </c>
      <c r="C88" s="163">
        <v>5836</v>
      </c>
      <c r="D88" s="163">
        <v>5595</v>
      </c>
      <c r="E88" s="163">
        <v>1794</v>
      </c>
      <c r="F88" s="163">
        <v>5083</v>
      </c>
      <c r="G88" s="163">
        <v>6268</v>
      </c>
      <c r="H88" s="163">
        <v>8009</v>
      </c>
      <c r="I88" s="165">
        <f t="shared" si="47"/>
        <v>0.27776005105296742</v>
      </c>
      <c r="J88" s="164">
        <f t="shared" si="44"/>
        <v>0.43145665773011621</v>
      </c>
      <c r="K88" s="162">
        <f t="shared" si="45"/>
        <v>1741</v>
      </c>
      <c r="L88" s="163">
        <f t="shared" si="46"/>
        <v>2414</v>
      </c>
      <c r="M88" s="164">
        <f t="shared" si="43"/>
        <v>1.8714190913254386E-3</v>
      </c>
    </row>
    <row r="89" spans="2:13" x14ac:dyDescent="0.25">
      <c r="B89" s="162" t="s">
        <v>128</v>
      </c>
      <c r="C89" s="163">
        <v>3604</v>
      </c>
      <c r="D89" s="163">
        <v>3790</v>
      </c>
      <c r="E89" s="163">
        <v>1708</v>
      </c>
      <c r="F89" s="163">
        <v>3385</v>
      </c>
      <c r="G89" s="163">
        <v>3805</v>
      </c>
      <c r="H89" s="163">
        <v>3556</v>
      </c>
      <c r="I89" s="165">
        <f t="shared" si="47"/>
        <v>-6.5440210249671504E-2</v>
      </c>
      <c r="J89" s="164">
        <f t="shared" si="44"/>
        <v>-6.1741424802110867E-2</v>
      </c>
      <c r="K89" s="162">
        <f t="shared" si="45"/>
        <v>-249</v>
      </c>
      <c r="L89" s="163">
        <f t="shared" si="46"/>
        <v>-234</v>
      </c>
      <c r="M89" s="164">
        <f t="shared" si="43"/>
        <v>8.3091101120655005E-4</v>
      </c>
    </row>
    <row r="90" spans="2:13" x14ac:dyDescent="0.25">
      <c r="B90" s="162" t="s">
        <v>131</v>
      </c>
      <c r="C90" s="163">
        <v>7515</v>
      </c>
      <c r="D90" s="163">
        <v>6907</v>
      </c>
      <c r="E90" s="163">
        <v>2323</v>
      </c>
      <c r="F90" s="163">
        <v>3698</v>
      </c>
      <c r="G90" s="163">
        <v>4407</v>
      </c>
      <c r="H90" s="163">
        <v>4689</v>
      </c>
      <c r="I90" s="165">
        <f t="shared" si="47"/>
        <v>6.3989108236895742E-2</v>
      </c>
      <c r="J90" s="164">
        <f t="shared" si="44"/>
        <v>-0.32112349790068051</v>
      </c>
      <c r="K90" s="162">
        <f t="shared" si="45"/>
        <v>282</v>
      </c>
      <c r="L90" s="163">
        <f t="shared" si="46"/>
        <v>-2218</v>
      </c>
      <c r="M90" s="164">
        <f t="shared" si="43"/>
        <v>1.095652905384565E-3</v>
      </c>
    </row>
    <row r="91" spans="2:13" x14ac:dyDescent="0.25">
      <c r="B91" s="168" t="s">
        <v>145</v>
      </c>
      <c r="C91" s="169">
        <f t="shared" ref="C91:H91" si="48">C83-SUM(C84:C90)</f>
        <v>97938</v>
      </c>
      <c r="D91" s="169">
        <f t="shared" si="48"/>
        <v>101559</v>
      </c>
      <c r="E91" s="169">
        <f t="shared" si="48"/>
        <v>27974</v>
      </c>
      <c r="F91" s="169">
        <f t="shared" si="48"/>
        <v>92009</v>
      </c>
      <c r="G91" s="169">
        <f t="shared" si="48"/>
        <v>119453</v>
      </c>
      <c r="H91" s="169">
        <f t="shared" si="48"/>
        <v>140881</v>
      </c>
      <c r="I91" s="171">
        <f t="shared" si="47"/>
        <v>0.17938436037604744</v>
      </c>
      <c r="J91" s="170">
        <f t="shared" si="44"/>
        <v>0.38718380448803158</v>
      </c>
      <c r="K91" s="168">
        <f>H91-G91</f>
        <v>21428</v>
      </c>
      <c r="L91" s="169">
        <f t="shared" si="46"/>
        <v>39322</v>
      </c>
      <c r="M91" s="170">
        <f t="shared" si="43"/>
        <v>3.2918890373956691E-2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>
        <f>C94+C97</f>
        <v>53986</v>
      </c>
      <c r="D93" s="176">
        <f t="shared" ref="D93:H93" si="49">D94+D97</f>
        <v>55887</v>
      </c>
      <c r="E93" s="176">
        <f t="shared" si="49"/>
        <v>22616</v>
      </c>
      <c r="F93" s="176">
        <f t="shared" si="49"/>
        <v>51485</v>
      </c>
      <c r="G93" s="176">
        <f t="shared" si="49"/>
        <v>58157</v>
      </c>
      <c r="H93" s="176">
        <f t="shared" si="49"/>
        <v>57388</v>
      </c>
      <c r="I93" s="177">
        <f>IFERROR(H93/G93-1,"-")</f>
        <v>-1.3222827862510056E-2</v>
      </c>
      <c r="J93" s="177">
        <f>IFERROR(H93/D93-1,"-")</f>
        <v>2.6857766564675201E-2</v>
      </c>
      <c r="K93" s="176">
        <f>H93-G93</f>
        <v>-769</v>
      </c>
      <c r="L93" s="176">
        <f>H93-D93</f>
        <v>1501</v>
      </c>
      <c r="M93" s="177">
        <f t="shared" ref="M93:M105" si="50">H93/H$9</f>
        <v>1.3409539120112907E-2</v>
      </c>
    </row>
    <row r="94" spans="2:13" x14ac:dyDescent="0.25">
      <c r="B94" s="157" t="s">
        <v>97</v>
      </c>
      <c r="C94" s="158">
        <v>34282</v>
      </c>
      <c r="D94" s="158">
        <v>37119</v>
      </c>
      <c r="E94" s="158">
        <v>14777</v>
      </c>
      <c r="F94" s="158">
        <v>33809</v>
      </c>
      <c r="G94" s="158">
        <v>37722</v>
      </c>
      <c r="H94" s="158">
        <v>35821</v>
      </c>
      <c r="I94" s="160">
        <f>IFERROR(H94/G94-1,"-")</f>
        <v>-5.0394994963151474E-2</v>
      </c>
      <c r="J94" s="159">
        <f t="shared" ref="J94:J105" si="51">IFERROR(H94/D94-1,"-")</f>
        <v>-3.4968614456208358E-2</v>
      </c>
      <c r="K94" s="157">
        <f t="shared" ref="K94:K104" si="52">H94-G94</f>
        <v>-1901</v>
      </c>
      <c r="L94" s="158">
        <f t="shared" ref="L94:L105" si="53">H94-D94</f>
        <v>-1298</v>
      </c>
      <c r="M94" s="159">
        <f t="shared" si="50"/>
        <v>8.3700965501771179E-3</v>
      </c>
    </row>
    <row r="95" spans="2:13" x14ac:dyDescent="0.25">
      <c r="B95" s="162" t="s">
        <v>103</v>
      </c>
      <c r="C95" s="163">
        <v>16764</v>
      </c>
      <c r="D95" s="163">
        <v>19153</v>
      </c>
      <c r="E95" s="163">
        <v>8025</v>
      </c>
      <c r="F95" s="163">
        <v>16289</v>
      </c>
      <c r="G95" s="163">
        <v>12024</v>
      </c>
      <c r="H95" s="163">
        <v>11877</v>
      </c>
      <c r="I95" s="165">
        <f>IFERROR(H95/G95-1,"-")</f>
        <v>-1.2225548902195627E-2</v>
      </c>
      <c r="J95" s="164">
        <f t="shared" si="51"/>
        <v>-0.37988826815642462</v>
      </c>
      <c r="K95" s="162">
        <f t="shared" si="52"/>
        <v>-147</v>
      </c>
      <c r="L95" s="163">
        <f t="shared" si="53"/>
        <v>-7276</v>
      </c>
      <c r="M95" s="164">
        <f t="shared" si="50"/>
        <v>2.7752334308493239E-3</v>
      </c>
    </row>
    <row r="96" spans="2:13" x14ac:dyDescent="0.25">
      <c r="B96" s="162" t="s">
        <v>100</v>
      </c>
      <c r="C96" s="163">
        <v>17518</v>
      </c>
      <c r="D96" s="163">
        <v>17966</v>
      </c>
      <c r="E96" s="163">
        <v>6752</v>
      </c>
      <c r="F96" s="163">
        <v>17520</v>
      </c>
      <c r="G96" s="163">
        <v>25698</v>
      </c>
      <c r="H96" s="163">
        <v>23944</v>
      </c>
      <c r="I96" s="165">
        <f>IFERROR(H96/G96-1,"-")</f>
        <v>-6.8254338859055186E-2</v>
      </c>
      <c r="J96" s="164">
        <f t="shared" si="51"/>
        <v>0.33273961928086382</v>
      </c>
      <c r="K96" s="162">
        <f t="shared" si="52"/>
        <v>-1754</v>
      </c>
      <c r="L96" s="163">
        <f t="shared" si="53"/>
        <v>5978</v>
      </c>
      <c r="M96" s="164">
        <f t="shared" si="50"/>
        <v>5.5948631193277936E-3</v>
      </c>
    </row>
    <row r="97" spans="2:13" x14ac:dyDescent="0.25">
      <c r="B97" s="157" t="s">
        <v>107</v>
      </c>
      <c r="C97" s="158">
        <v>19704</v>
      </c>
      <c r="D97" s="158">
        <v>18768</v>
      </c>
      <c r="E97" s="158">
        <v>7839</v>
      </c>
      <c r="F97" s="158">
        <v>17676</v>
      </c>
      <c r="G97" s="158">
        <v>20435</v>
      </c>
      <c r="H97" s="158">
        <v>21567</v>
      </c>
      <c r="I97" s="160">
        <f>IFERROR(H97/G97-1,"-")</f>
        <v>5.539515537068751E-2</v>
      </c>
      <c r="J97" s="159">
        <f t="shared" si="51"/>
        <v>0.14913682864450117</v>
      </c>
      <c r="K97" s="157">
        <f t="shared" si="52"/>
        <v>1132</v>
      </c>
      <c r="L97" s="158">
        <f t="shared" si="53"/>
        <v>2799</v>
      </c>
      <c r="M97" s="159">
        <f t="shared" si="50"/>
        <v>5.0394425699357894E-3</v>
      </c>
    </row>
    <row r="98" spans="2:13" x14ac:dyDescent="0.25">
      <c r="B98" s="162" t="s">
        <v>110</v>
      </c>
      <c r="C98" s="163">
        <v>2265</v>
      </c>
      <c r="D98" s="163">
        <v>2421</v>
      </c>
      <c r="E98" s="163">
        <v>1262</v>
      </c>
      <c r="F98" s="163">
        <v>2403</v>
      </c>
      <c r="G98" s="163">
        <v>2795</v>
      </c>
      <c r="H98" s="163">
        <v>3030</v>
      </c>
      <c r="I98" s="165">
        <f t="shared" ref="I98:I105" si="54">IFERROR(H98/G98-1,"-")</f>
        <v>8.4078711985688726E-2</v>
      </c>
      <c r="J98" s="164">
        <f t="shared" si="51"/>
        <v>0.25154894671623307</v>
      </c>
      <c r="K98" s="162">
        <f t="shared" si="52"/>
        <v>235</v>
      </c>
      <c r="L98" s="163">
        <f t="shared" si="53"/>
        <v>609</v>
      </c>
      <c r="M98" s="164">
        <f t="shared" si="50"/>
        <v>7.0800347692796589E-4</v>
      </c>
    </row>
    <row r="99" spans="2:13" x14ac:dyDescent="0.25">
      <c r="B99" s="162" t="s">
        <v>113</v>
      </c>
      <c r="C99" s="163">
        <v>4527</v>
      </c>
      <c r="D99" s="163">
        <v>3905</v>
      </c>
      <c r="E99" s="163">
        <v>1429</v>
      </c>
      <c r="F99" s="163">
        <v>3482</v>
      </c>
      <c r="G99" s="163">
        <v>3814</v>
      </c>
      <c r="H99" s="163">
        <v>4234</v>
      </c>
      <c r="I99" s="165">
        <f t="shared" si="54"/>
        <v>0.11012060828526482</v>
      </c>
      <c r="J99" s="164">
        <f t="shared" si="51"/>
        <v>8.4250960307298284E-2</v>
      </c>
      <c r="K99" s="162">
        <f t="shared" si="52"/>
        <v>420</v>
      </c>
      <c r="L99" s="163">
        <f t="shared" si="53"/>
        <v>329</v>
      </c>
      <c r="M99" s="164">
        <f t="shared" si="50"/>
        <v>9.8933555158845139E-4</v>
      </c>
    </row>
    <row r="100" spans="2:13" x14ac:dyDescent="0.25">
      <c r="B100" s="162" t="s">
        <v>116</v>
      </c>
      <c r="C100" s="163">
        <v>4157</v>
      </c>
      <c r="D100" s="163">
        <v>3854</v>
      </c>
      <c r="E100" s="163">
        <v>1899</v>
      </c>
      <c r="F100" s="163">
        <v>3412</v>
      </c>
      <c r="G100" s="163">
        <v>3885</v>
      </c>
      <c r="H100" s="163">
        <v>3685</v>
      </c>
      <c r="I100" s="165">
        <f t="shared" si="54"/>
        <v>-5.1480051480051525E-2</v>
      </c>
      <c r="J100" s="164">
        <f t="shared" si="51"/>
        <v>-4.3850544888427656E-2</v>
      </c>
      <c r="K100" s="162">
        <f t="shared" si="52"/>
        <v>-200</v>
      </c>
      <c r="L100" s="163">
        <f t="shared" si="53"/>
        <v>-169</v>
      </c>
      <c r="M100" s="164">
        <f t="shared" si="50"/>
        <v>8.6105373349160206E-4</v>
      </c>
    </row>
    <row r="101" spans="2:13" x14ac:dyDescent="0.25">
      <c r="B101" s="162" t="s">
        <v>123</v>
      </c>
      <c r="C101" s="163">
        <v>535</v>
      </c>
      <c r="D101" s="163">
        <v>699</v>
      </c>
      <c r="E101" s="163">
        <v>316</v>
      </c>
      <c r="F101" s="163">
        <v>1172</v>
      </c>
      <c r="G101" s="163">
        <v>938</v>
      </c>
      <c r="H101" s="163">
        <v>933</v>
      </c>
      <c r="I101" s="165">
        <f t="shared" si="54"/>
        <v>-5.3304904051172386E-3</v>
      </c>
      <c r="J101" s="164">
        <f t="shared" si="51"/>
        <v>0.33476394849785418</v>
      </c>
      <c r="K101" s="162">
        <f t="shared" si="52"/>
        <v>-5</v>
      </c>
      <c r="L101" s="163">
        <f t="shared" si="53"/>
        <v>234</v>
      </c>
      <c r="M101" s="164">
        <f t="shared" si="50"/>
        <v>2.1800899141049247E-4</v>
      </c>
    </row>
    <row r="102" spans="2:13" x14ac:dyDescent="0.25">
      <c r="B102" s="162" t="s">
        <v>119</v>
      </c>
      <c r="C102" s="163">
        <v>534</v>
      </c>
      <c r="D102" s="163">
        <v>519</v>
      </c>
      <c r="E102" s="163">
        <v>327</v>
      </c>
      <c r="F102" s="163">
        <v>682</v>
      </c>
      <c r="G102" s="163">
        <v>650</v>
      </c>
      <c r="H102" s="163">
        <v>903</v>
      </c>
      <c r="I102" s="165">
        <f t="shared" si="54"/>
        <v>0.38923076923076927</v>
      </c>
      <c r="J102" s="164">
        <f t="shared" si="51"/>
        <v>0.73988439306358389</v>
      </c>
      <c r="K102" s="162">
        <f t="shared" si="52"/>
        <v>253</v>
      </c>
      <c r="L102" s="163">
        <f t="shared" si="53"/>
        <v>384</v>
      </c>
      <c r="M102" s="164">
        <f t="shared" si="50"/>
        <v>2.109990559953641E-4</v>
      </c>
    </row>
    <row r="103" spans="2:13" x14ac:dyDescent="0.25">
      <c r="B103" s="162" t="s">
        <v>128</v>
      </c>
      <c r="C103" s="163">
        <v>176</v>
      </c>
      <c r="D103" s="163">
        <v>155</v>
      </c>
      <c r="E103" s="163">
        <v>120</v>
      </c>
      <c r="F103" s="163">
        <v>270</v>
      </c>
      <c r="G103" s="163">
        <v>153</v>
      </c>
      <c r="H103" s="163">
        <v>230</v>
      </c>
      <c r="I103" s="165">
        <f t="shared" si="54"/>
        <v>0.50326797385620914</v>
      </c>
      <c r="J103" s="164">
        <f t="shared" si="51"/>
        <v>0.4838709677419355</v>
      </c>
      <c r="K103" s="162">
        <f t="shared" si="52"/>
        <v>77</v>
      </c>
      <c r="L103" s="163">
        <f t="shared" si="53"/>
        <v>75</v>
      </c>
      <c r="M103" s="164">
        <f t="shared" si="50"/>
        <v>5.3742838182650878E-5</v>
      </c>
    </row>
    <row r="104" spans="2:13" x14ac:dyDescent="0.25">
      <c r="B104" s="162" t="s">
        <v>131</v>
      </c>
      <c r="C104" s="163">
        <v>383</v>
      </c>
      <c r="D104" s="163">
        <v>271</v>
      </c>
      <c r="E104" s="163">
        <v>87</v>
      </c>
      <c r="F104" s="163">
        <v>168</v>
      </c>
      <c r="G104" s="163">
        <v>270</v>
      </c>
      <c r="H104" s="163">
        <v>384</v>
      </c>
      <c r="I104" s="165">
        <f t="shared" si="54"/>
        <v>0.42222222222222228</v>
      </c>
      <c r="J104" s="164">
        <f t="shared" si="51"/>
        <v>0.41697416974169732</v>
      </c>
      <c r="K104" s="162">
        <f t="shared" si="52"/>
        <v>114</v>
      </c>
      <c r="L104" s="163">
        <f t="shared" si="53"/>
        <v>113</v>
      </c>
      <c r="M104" s="164">
        <f t="shared" si="50"/>
        <v>8.9727173313643198E-5</v>
      </c>
    </row>
    <row r="105" spans="2:13" x14ac:dyDescent="0.25">
      <c r="B105" s="168" t="s">
        <v>145</v>
      </c>
      <c r="C105" s="169">
        <f t="shared" ref="C105:H105" si="55">C97-SUM(C98:C104)</f>
        <v>7127</v>
      </c>
      <c r="D105" s="169">
        <f t="shared" si="55"/>
        <v>6944</v>
      </c>
      <c r="E105" s="169">
        <f t="shared" si="55"/>
        <v>2399</v>
      </c>
      <c r="F105" s="169">
        <f t="shared" si="55"/>
        <v>6087</v>
      </c>
      <c r="G105" s="169">
        <f t="shared" si="55"/>
        <v>7930</v>
      </c>
      <c r="H105" s="169">
        <f t="shared" si="55"/>
        <v>8168</v>
      </c>
      <c r="I105" s="171">
        <f t="shared" si="54"/>
        <v>3.0012610340479196E-2</v>
      </c>
      <c r="J105" s="170">
        <f t="shared" si="51"/>
        <v>0.17626728110599088</v>
      </c>
      <c r="K105" s="168">
        <f>H105-G105</f>
        <v>238</v>
      </c>
      <c r="L105" s="169">
        <f t="shared" si="53"/>
        <v>1224</v>
      </c>
      <c r="M105" s="170">
        <f t="shared" si="50"/>
        <v>1.9085717490256191E-3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C108+C111</f>
        <v>85990</v>
      </c>
      <c r="D107" s="176">
        <f t="shared" ref="D107:H107" si="56">D108+D111</f>
        <v>82594</v>
      </c>
      <c r="E107" s="176">
        <f t="shared" si="56"/>
        <v>62298</v>
      </c>
      <c r="F107" s="176">
        <f t="shared" si="56"/>
        <v>169794</v>
      </c>
      <c r="G107" s="176">
        <f t="shared" si="56"/>
        <v>220761</v>
      </c>
      <c r="H107" s="176">
        <f t="shared" si="56"/>
        <v>207278</v>
      </c>
      <c r="I107" s="177">
        <f>IFERROR(H107/G107-1,"-")</f>
        <v>-6.1075099315549441E-2</v>
      </c>
      <c r="J107" s="177">
        <f>IFERROR(H107/D107-1,"-")</f>
        <v>1.5096011816838995</v>
      </c>
      <c r="K107" s="176">
        <f>H107-G107</f>
        <v>-13483</v>
      </c>
      <c r="L107" s="176">
        <f>H107-D107</f>
        <v>124684</v>
      </c>
      <c r="M107" s="177">
        <f t="shared" ref="M107:M119" si="57">H107/H$9</f>
        <v>4.8433513099232647E-2</v>
      </c>
    </row>
    <row r="108" spans="2:13" x14ac:dyDescent="0.25">
      <c r="B108" s="157" t="s">
        <v>97</v>
      </c>
      <c r="C108" s="158">
        <v>15599</v>
      </c>
      <c r="D108" s="158">
        <v>17569</v>
      </c>
      <c r="E108" s="158">
        <v>28280</v>
      </c>
      <c r="F108" s="158">
        <v>41132</v>
      </c>
      <c r="G108" s="158">
        <v>48543</v>
      </c>
      <c r="H108" s="158">
        <v>43479</v>
      </c>
      <c r="I108" s="160">
        <f>IFERROR(H108/G108-1,"-")</f>
        <v>-0.10431988134231507</v>
      </c>
      <c r="J108" s="159">
        <f t="shared" ref="J108:J119" si="58">IFERROR(H108/D108-1,"-")</f>
        <v>1.4747566736866071</v>
      </c>
      <c r="K108" s="157">
        <f t="shared" ref="K108:K118" si="59">H108-G108</f>
        <v>-5064</v>
      </c>
      <c r="L108" s="158">
        <f t="shared" ref="L108:L119" si="60">H108-D108</f>
        <v>25910</v>
      </c>
      <c r="M108" s="159">
        <f t="shared" si="57"/>
        <v>1.0159499397145555E-2</v>
      </c>
    </row>
    <row r="109" spans="2:13" x14ac:dyDescent="0.25">
      <c r="B109" s="162" t="s">
        <v>103</v>
      </c>
      <c r="C109" s="163">
        <v>2831</v>
      </c>
      <c r="D109" s="163">
        <v>3028</v>
      </c>
      <c r="E109" s="163">
        <v>3378</v>
      </c>
      <c r="F109" s="163">
        <v>11031</v>
      </c>
      <c r="G109" s="163">
        <v>14560</v>
      </c>
      <c r="H109" s="163">
        <v>12208</v>
      </c>
      <c r="I109" s="165">
        <f>IFERROR(H109/G109-1,"-")</f>
        <v>-0.16153846153846152</v>
      </c>
      <c r="J109" s="164">
        <f t="shared" si="58"/>
        <v>3.0317040951122856</v>
      </c>
      <c r="K109" s="162">
        <f t="shared" si="59"/>
        <v>-2352</v>
      </c>
      <c r="L109" s="163">
        <f t="shared" si="60"/>
        <v>9180</v>
      </c>
      <c r="M109" s="164">
        <f t="shared" si="57"/>
        <v>2.8525763849295734E-3</v>
      </c>
    </row>
    <row r="110" spans="2:13" x14ac:dyDescent="0.25">
      <c r="B110" s="162" t="s">
        <v>100</v>
      </c>
      <c r="C110" s="163">
        <v>12768</v>
      </c>
      <c r="D110" s="163">
        <v>14541</v>
      </c>
      <c r="E110" s="163">
        <v>24902</v>
      </c>
      <c r="F110" s="163">
        <v>30101</v>
      </c>
      <c r="G110" s="163">
        <v>33983</v>
      </c>
      <c r="H110" s="163">
        <v>31271</v>
      </c>
      <c r="I110" s="165">
        <f>IFERROR(H110/G110-1,"-")</f>
        <v>-7.9804608186446191E-2</v>
      </c>
      <c r="J110" s="164">
        <f t="shared" si="58"/>
        <v>1.1505398528299291</v>
      </c>
      <c r="K110" s="162">
        <f t="shared" si="59"/>
        <v>-2712</v>
      </c>
      <c r="L110" s="163">
        <f t="shared" si="60"/>
        <v>16730</v>
      </c>
      <c r="M110" s="164">
        <f t="shared" si="57"/>
        <v>7.3069230122159807E-3</v>
      </c>
    </row>
    <row r="111" spans="2:13" x14ac:dyDescent="0.25">
      <c r="B111" s="157" t="s">
        <v>107</v>
      </c>
      <c r="C111" s="158">
        <v>70391</v>
      </c>
      <c r="D111" s="158">
        <v>65025</v>
      </c>
      <c r="E111" s="158">
        <v>34018</v>
      </c>
      <c r="F111" s="158">
        <v>128662</v>
      </c>
      <c r="G111" s="158">
        <v>172218</v>
      </c>
      <c r="H111" s="158">
        <v>163799</v>
      </c>
      <c r="I111" s="160">
        <f>IFERROR(H111/G111-1,"-")</f>
        <v>-4.8885714617519671E-2</v>
      </c>
      <c r="J111" s="159">
        <f t="shared" si="58"/>
        <v>1.5190157631680123</v>
      </c>
      <c r="K111" s="157">
        <f t="shared" si="59"/>
        <v>-8419</v>
      </c>
      <c r="L111" s="158">
        <f t="shared" si="60"/>
        <v>98774</v>
      </c>
      <c r="M111" s="159">
        <f t="shared" si="57"/>
        <v>3.8274013702087092E-2</v>
      </c>
    </row>
    <row r="112" spans="2:13" x14ac:dyDescent="0.25">
      <c r="B112" s="162" t="s">
        <v>110</v>
      </c>
      <c r="C112" s="163">
        <v>36775</v>
      </c>
      <c r="D112" s="163">
        <v>36612</v>
      </c>
      <c r="E112" s="163">
        <v>19439</v>
      </c>
      <c r="F112" s="163">
        <v>77726</v>
      </c>
      <c r="G112" s="163">
        <v>113230</v>
      </c>
      <c r="H112" s="163">
        <v>102157</v>
      </c>
      <c r="I112" s="165">
        <f t="shared" ref="I112:I119" si="61">IFERROR(H112/G112-1,"-")</f>
        <v>-9.7792104565927795E-2</v>
      </c>
      <c r="J112" s="164">
        <f t="shared" si="58"/>
        <v>1.7902600240358351</v>
      </c>
      <c r="K112" s="162">
        <f t="shared" si="59"/>
        <v>-11073</v>
      </c>
      <c r="L112" s="163">
        <f t="shared" si="60"/>
        <v>65545</v>
      </c>
      <c r="M112" s="164">
        <f t="shared" si="57"/>
        <v>2.3870465740108981E-2</v>
      </c>
    </row>
    <row r="113" spans="2:13" x14ac:dyDescent="0.25">
      <c r="B113" s="162" t="s">
        <v>113</v>
      </c>
      <c r="C113" s="163">
        <v>5585</v>
      </c>
      <c r="D113" s="163">
        <v>4407</v>
      </c>
      <c r="E113" s="163">
        <v>2695</v>
      </c>
      <c r="F113" s="163">
        <v>5917</v>
      </c>
      <c r="G113" s="163">
        <v>7594</v>
      </c>
      <c r="H113" s="163">
        <v>7215</v>
      </c>
      <c r="I113" s="165">
        <f t="shared" si="61"/>
        <v>-4.9907821964708998E-2</v>
      </c>
      <c r="J113" s="164">
        <f t="shared" si="58"/>
        <v>0.63716814159292046</v>
      </c>
      <c r="K113" s="162">
        <f t="shared" si="59"/>
        <v>-379</v>
      </c>
      <c r="L113" s="163">
        <f t="shared" si="60"/>
        <v>2808</v>
      </c>
      <c r="M113" s="164">
        <f t="shared" si="57"/>
        <v>1.6858894673383743E-3</v>
      </c>
    </row>
    <row r="114" spans="2:13" x14ac:dyDescent="0.25">
      <c r="B114" s="162" t="s">
        <v>116</v>
      </c>
      <c r="C114" s="163">
        <v>12015</v>
      </c>
      <c r="D114" s="163">
        <v>8908</v>
      </c>
      <c r="E114" s="163">
        <v>1859</v>
      </c>
      <c r="F114" s="163">
        <v>8638</v>
      </c>
      <c r="G114" s="163">
        <v>12056</v>
      </c>
      <c r="H114" s="163">
        <v>12800</v>
      </c>
      <c r="I114" s="165">
        <f t="shared" si="61"/>
        <v>6.1712010617120061E-2</v>
      </c>
      <c r="J114" s="164">
        <f t="shared" si="58"/>
        <v>0.4369106421194433</v>
      </c>
      <c r="K114" s="162">
        <f t="shared" si="59"/>
        <v>744</v>
      </c>
      <c r="L114" s="163">
        <f t="shared" si="60"/>
        <v>3892</v>
      </c>
      <c r="M114" s="164">
        <f t="shared" si="57"/>
        <v>2.99090577712144E-3</v>
      </c>
    </row>
    <row r="115" spans="2:13" x14ac:dyDescent="0.25">
      <c r="B115" s="162" t="s">
        <v>123</v>
      </c>
      <c r="C115" s="163">
        <v>1509</v>
      </c>
      <c r="D115" s="163">
        <v>1114</v>
      </c>
      <c r="E115" s="163">
        <v>1095</v>
      </c>
      <c r="F115" s="163">
        <v>5894</v>
      </c>
      <c r="G115" s="163">
        <v>6032</v>
      </c>
      <c r="H115" s="163">
        <v>5918</v>
      </c>
      <c r="I115" s="165">
        <f t="shared" si="61"/>
        <v>-1.8899204244031798E-2</v>
      </c>
      <c r="J115" s="164">
        <f t="shared" si="58"/>
        <v>4.3123877917414726</v>
      </c>
      <c r="K115" s="162">
        <f t="shared" si="59"/>
        <v>-114</v>
      </c>
      <c r="L115" s="163">
        <f t="shared" si="60"/>
        <v>4804</v>
      </c>
      <c r="M115" s="164">
        <f t="shared" si="57"/>
        <v>1.3828265928909908E-3</v>
      </c>
    </row>
    <row r="116" spans="2:13" x14ac:dyDescent="0.25">
      <c r="B116" s="162" t="s">
        <v>119</v>
      </c>
      <c r="C116" s="163">
        <v>2993</v>
      </c>
      <c r="D116" s="163">
        <v>2915</v>
      </c>
      <c r="E116" s="163">
        <v>2545</v>
      </c>
      <c r="F116" s="163">
        <v>4317</v>
      </c>
      <c r="G116" s="163">
        <v>4916</v>
      </c>
      <c r="H116" s="163">
        <v>4686</v>
      </c>
      <c r="I116" s="165">
        <f t="shared" si="61"/>
        <v>-4.6786004882017895E-2</v>
      </c>
      <c r="J116" s="164">
        <f t="shared" si="58"/>
        <v>0.60754716981132084</v>
      </c>
      <c r="K116" s="162">
        <f t="shared" si="59"/>
        <v>-230</v>
      </c>
      <c r="L116" s="163">
        <f t="shared" si="60"/>
        <v>1771</v>
      </c>
      <c r="M116" s="164">
        <f t="shared" si="57"/>
        <v>1.0949519118430523E-3</v>
      </c>
    </row>
    <row r="117" spans="2:13" x14ac:dyDescent="0.25">
      <c r="B117" s="162" t="s">
        <v>128</v>
      </c>
      <c r="C117" s="163">
        <v>478</v>
      </c>
      <c r="D117" s="163">
        <v>419</v>
      </c>
      <c r="E117" s="163">
        <v>226</v>
      </c>
      <c r="F117" s="163">
        <v>1123</v>
      </c>
      <c r="G117" s="163">
        <v>1300</v>
      </c>
      <c r="H117" s="163">
        <v>1069</v>
      </c>
      <c r="I117" s="165">
        <f t="shared" si="61"/>
        <v>-0.1776923076923077</v>
      </c>
      <c r="J117" s="164">
        <f t="shared" si="58"/>
        <v>1.5513126491646778</v>
      </c>
      <c r="K117" s="162">
        <f t="shared" si="59"/>
        <v>-231</v>
      </c>
      <c r="L117" s="163">
        <f t="shared" si="60"/>
        <v>650</v>
      </c>
      <c r="M117" s="164">
        <f t="shared" si="57"/>
        <v>2.4978736529240777E-4</v>
      </c>
    </row>
    <row r="118" spans="2:13" x14ac:dyDescent="0.25">
      <c r="B118" s="162" t="s">
        <v>131</v>
      </c>
      <c r="C118" s="163">
        <v>1389</v>
      </c>
      <c r="D118" s="163">
        <v>1123</v>
      </c>
      <c r="E118" s="163">
        <v>549</v>
      </c>
      <c r="F118" s="163">
        <v>840</v>
      </c>
      <c r="G118" s="163">
        <v>770</v>
      </c>
      <c r="H118" s="163">
        <v>1368</v>
      </c>
      <c r="I118" s="165">
        <f t="shared" si="61"/>
        <v>0.77662337662337655</v>
      </c>
      <c r="J118" s="164">
        <f t="shared" si="58"/>
        <v>0.21816562778272486</v>
      </c>
      <c r="K118" s="162">
        <f t="shared" si="59"/>
        <v>598</v>
      </c>
      <c r="L118" s="163">
        <f t="shared" si="60"/>
        <v>245</v>
      </c>
      <c r="M118" s="164">
        <f t="shared" si="57"/>
        <v>3.1965305492985389E-4</v>
      </c>
    </row>
    <row r="119" spans="2:13" x14ac:dyDescent="0.25">
      <c r="B119" s="168" t="s">
        <v>145</v>
      </c>
      <c r="C119" s="169">
        <f t="shared" ref="C119:H119" si="62">C111-SUM(C112:C118)</f>
        <v>9647</v>
      </c>
      <c r="D119" s="169">
        <f t="shared" si="62"/>
        <v>9527</v>
      </c>
      <c r="E119" s="169">
        <f t="shared" si="62"/>
        <v>5610</v>
      </c>
      <c r="F119" s="169">
        <f t="shared" si="62"/>
        <v>24207</v>
      </c>
      <c r="G119" s="169">
        <f t="shared" si="62"/>
        <v>26320</v>
      </c>
      <c r="H119" s="169">
        <f t="shared" si="62"/>
        <v>28586</v>
      </c>
      <c r="I119" s="171">
        <f t="shared" si="61"/>
        <v>8.6094224924012197E-2</v>
      </c>
      <c r="J119" s="170">
        <f t="shared" si="58"/>
        <v>2.0005248241838984</v>
      </c>
      <c r="K119" s="168">
        <f>H119-G119</f>
        <v>2266</v>
      </c>
      <c r="L119" s="169">
        <f t="shared" si="60"/>
        <v>19059</v>
      </c>
      <c r="M119" s="170">
        <f t="shared" si="57"/>
        <v>6.6795337925619914E-3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>
        <f>C122+C125</f>
        <v>232309</v>
      </c>
      <c r="D121" s="176">
        <f t="shared" ref="D121:H121" si="63">D122+D125</f>
        <v>220415</v>
      </c>
      <c r="E121" s="176">
        <f t="shared" si="63"/>
        <v>91416</v>
      </c>
      <c r="F121" s="176">
        <f t="shared" si="63"/>
        <v>229131</v>
      </c>
      <c r="G121" s="176">
        <f t="shared" si="63"/>
        <v>239109</v>
      </c>
      <c r="H121" s="176">
        <f t="shared" si="63"/>
        <v>250871</v>
      </c>
      <c r="I121" s="177">
        <f>IFERROR(H121/G121-1,"-")</f>
        <v>4.9190954752853289E-2</v>
      </c>
      <c r="J121" s="177">
        <f>IFERROR(H121/D121-1,"-")</f>
        <v>0.1381757139940567</v>
      </c>
      <c r="K121" s="176">
        <f>H121-G121</f>
        <v>11762</v>
      </c>
      <c r="L121" s="176">
        <f>H121-D121</f>
        <v>30456</v>
      </c>
      <c r="M121" s="177">
        <f t="shared" ref="M121:M133" si="64">H121/H$9</f>
        <v>5.8619650250955689E-2</v>
      </c>
    </row>
    <row r="122" spans="2:13" x14ac:dyDescent="0.25">
      <c r="B122" s="157" t="s">
        <v>97</v>
      </c>
      <c r="C122" s="158">
        <v>135043</v>
      </c>
      <c r="D122" s="158">
        <v>120142</v>
      </c>
      <c r="E122" s="158">
        <v>52879</v>
      </c>
      <c r="F122" s="158">
        <v>134886</v>
      </c>
      <c r="G122" s="158">
        <v>146430</v>
      </c>
      <c r="H122" s="158">
        <v>156566</v>
      </c>
      <c r="I122" s="160">
        <f>IFERROR(H122/G122-1,"-")</f>
        <v>6.9220788089872309E-2</v>
      </c>
      <c r="J122" s="159">
        <f t="shared" ref="J122:J133" si="65">IFERROR(H122/D122-1,"-")</f>
        <v>0.30317457675084492</v>
      </c>
      <c r="K122" s="157">
        <f t="shared" ref="K122:K132" si="66">H122-G122</f>
        <v>10136</v>
      </c>
      <c r="L122" s="158">
        <f t="shared" ref="L122:L133" si="67">H122-D122</f>
        <v>36424</v>
      </c>
      <c r="M122" s="159">
        <f t="shared" si="64"/>
        <v>3.658391827349964E-2</v>
      </c>
    </row>
    <row r="123" spans="2:13" x14ac:dyDescent="0.25">
      <c r="B123" s="162" t="s">
        <v>103</v>
      </c>
      <c r="C123" s="163">
        <v>75241</v>
      </c>
      <c r="D123" s="163">
        <v>61076</v>
      </c>
      <c r="E123" s="163">
        <v>24076</v>
      </c>
      <c r="F123" s="163">
        <v>69865</v>
      </c>
      <c r="G123" s="163">
        <v>66121</v>
      </c>
      <c r="H123" s="163">
        <v>75793</v>
      </c>
      <c r="I123" s="165">
        <f>IFERROR(H123/G123-1,"-")</f>
        <v>0.14627727953297742</v>
      </c>
      <c r="J123" s="164">
        <f t="shared" si="65"/>
        <v>0.24096208003143627</v>
      </c>
      <c r="K123" s="162">
        <f t="shared" si="66"/>
        <v>9672</v>
      </c>
      <c r="L123" s="163">
        <f t="shared" si="67"/>
        <v>14717</v>
      </c>
      <c r="M123" s="164">
        <f t="shared" si="64"/>
        <v>1.7710134497294167E-2</v>
      </c>
    </row>
    <row r="124" spans="2:13" x14ac:dyDescent="0.25">
      <c r="B124" s="162" t="s">
        <v>100</v>
      </c>
      <c r="C124" s="163">
        <v>59802</v>
      </c>
      <c r="D124" s="163">
        <v>59066</v>
      </c>
      <c r="E124" s="163">
        <v>28803</v>
      </c>
      <c r="F124" s="163">
        <v>65021</v>
      </c>
      <c r="G124" s="163">
        <v>80309</v>
      </c>
      <c r="H124" s="163">
        <v>80773</v>
      </c>
      <c r="I124" s="165">
        <f>IFERROR(H124/G124-1,"-")</f>
        <v>5.7776836967213807E-3</v>
      </c>
      <c r="J124" s="164">
        <f t="shared" si="65"/>
        <v>0.36750414790234642</v>
      </c>
      <c r="K124" s="162">
        <f t="shared" si="66"/>
        <v>464</v>
      </c>
      <c r="L124" s="163">
        <f t="shared" si="67"/>
        <v>21707</v>
      </c>
      <c r="M124" s="164">
        <f t="shared" si="64"/>
        <v>1.8873783776205477E-2</v>
      </c>
    </row>
    <row r="125" spans="2:13" x14ac:dyDescent="0.25">
      <c r="B125" s="157" t="s">
        <v>107</v>
      </c>
      <c r="C125" s="158">
        <v>97266</v>
      </c>
      <c r="D125" s="158">
        <v>100273</v>
      </c>
      <c r="E125" s="158">
        <v>38537</v>
      </c>
      <c r="F125" s="158">
        <v>94245</v>
      </c>
      <c r="G125" s="158">
        <v>92679</v>
      </c>
      <c r="H125" s="158">
        <v>94305</v>
      </c>
      <c r="I125" s="160">
        <f>IFERROR(H125/G125-1,"-")</f>
        <v>1.7544427540219454E-2</v>
      </c>
      <c r="J125" s="159">
        <f t="shared" si="65"/>
        <v>-5.9517517178103829E-2</v>
      </c>
      <c r="K125" s="157">
        <f t="shared" si="66"/>
        <v>1626</v>
      </c>
      <c r="L125" s="158">
        <f t="shared" si="67"/>
        <v>-5968</v>
      </c>
      <c r="M125" s="159">
        <f t="shared" si="64"/>
        <v>2.2035731977456046E-2</v>
      </c>
    </row>
    <row r="126" spans="2:13" x14ac:dyDescent="0.25">
      <c r="B126" s="162" t="s">
        <v>110</v>
      </c>
      <c r="C126" s="163">
        <v>11864</v>
      </c>
      <c r="D126" s="163">
        <v>10460</v>
      </c>
      <c r="E126" s="163">
        <v>3706</v>
      </c>
      <c r="F126" s="163">
        <v>9917</v>
      </c>
      <c r="G126" s="163">
        <v>11646</v>
      </c>
      <c r="H126" s="163">
        <v>10656</v>
      </c>
      <c r="I126" s="165">
        <f t="shared" ref="I126:I133" si="68">IFERROR(H126/G126-1,"-")</f>
        <v>-8.5007727975270453E-2</v>
      </c>
      <c r="J126" s="164">
        <f t="shared" si="65"/>
        <v>1.8738049713193039E-2</v>
      </c>
      <c r="K126" s="162">
        <f t="shared" si="66"/>
        <v>-990</v>
      </c>
      <c r="L126" s="163">
        <f t="shared" si="67"/>
        <v>196</v>
      </c>
      <c r="M126" s="164">
        <f t="shared" si="64"/>
        <v>2.4899290594535988E-3</v>
      </c>
    </row>
    <row r="127" spans="2:13" x14ac:dyDescent="0.25">
      <c r="B127" s="162" t="s">
        <v>113</v>
      </c>
      <c r="C127" s="163">
        <v>10977</v>
      </c>
      <c r="D127" s="163">
        <v>9550</v>
      </c>
      <c r="E127" s="163">
        <v>3876</v>
      </c>
      <c r="F127" s="163">
        <v>11261</v>
      </c>
      <c r="G127" s="163">
        <v>13316</v>
      </c>
      <c r="H127" s="163">
        <v>13127</v>
      </c>
      <c r="I127" s="165">
        <f t="shared" si="68"/>
        <v>-1.4193451486932962E-2</v>
      </c>
      <c r="J127" s="164">
        <f t="shared" si="65"/>
        <v>0.37455497382198955</v>
      </c>
      <c r="K127" s="162">
        <f t="shared" si="66"/>
        <v>-189</v>
      </c>
      <c r="L127" s="163">
        <f t="shared" si="67"/>
        <v>3577</v>
      </c>
      <c r="M127" s="164">
        <f t="shared" si="64"/>
        <v>3.0673140731463395E-3</v>
      </c>
    </row>
    <row r="128" spans="2:13" x14ac:dyDescent="0.25">
      <c r="B128" s="162" t="s">
        <v>116</v>
      </c>
      <c r="C128" s="163">
        <v>6539</v>
      </c>
      <c r="D128" s="163">
        <v>6709</v>
      </c>
      <c r="E128" s="163">
        <v>2774</v>
      </c>
      <c r="F128" s="163">
        <v>8524</v>
      </c>
      <c r="G128" s="163">
        <v>8756</v>
      </c>
      <c r="H128" s="163">
        <v>8567</v>
      </c>
      <c r="I128" s="165">
        <f t="shared" si="68"/>
        <v>-2.1585198720877163E-2</v>
      </c>
      <c r="J128" s="164">
        <f t="shared" si="65"/>
        <v>0.27694142197048732</v>
      </c>
      <c r="K128" s="162">
        <f t="shared" si="66"/>
        <v>-189</v>
      </c>
      <c r="L128" s="163">
        <f t="shared" si="67"/>
        <v>1858</v>
      </c>
      <c r="M128" s="164">
        <f t="shared" si="64"/>
        <v>2.0018038900468265E-3</v>
      </c>
    </row>
    <row r="129" spans="2:13" x14ac:dyDescent="0.25">
      <c r="B129" s="162" t="s">
        <v>123</v>
      </c>
      <c r="C129" s="163">
        <v>1654</v>
      </c>
      <c r="D129" s="163">
        <v>1866</v>
      </c>
      <c r="E129" s="163">
        <v>715</v>
      </c>
      <c r="F129" s="163">
        <v>2573</v>
      </c>
      <c r="G129" s="163">
        <v>2637</v>
      </c>
      <c r="H129" s="163">
        <v>2356</v>
      </c>
      <c r="I129" s="165">
        <f t="shared" si="68"/>
        <v>-0.10656048540007579</v>
      </c>
      <c r="J129" s="164">
        <f t="shared" si="65"/>
        <v>0.262593783494105</v>
      </c>
      <c r="K129" s="162">
        <f t="shared" si="66"/>
        <v>-281</v>
      </c>
      <c r="L129" s="163">
        <f t="shared" si="67"/>
        <v>490</v>
      </c>
      <c r="M129" s="164">
        <f t="shared" si="64"/>
        <v>5.5051359460141507E-4</v>
      </c>
    </row>
    <row r="130" spans="2:13" x14ac:dyDescent="0.25">
      <c r="B130" s="162" t="s">
        <v>119</v>
      </c>
      <c r="C130" s="163">
        <v>1793</v>
      </c>
      <c r="D130" s="163">
        <v>1484</v>
      </c>
      <c r="E130" s="163">
        <v>756</v>
      </c>
      <c r="F130" s="163">
        <v>1836</v>
      </c>
      <c r="G130" s="163">
        <v>1934</v>
      </c>
      <c r="H130" s="163">
        <v>2091</v>
      </c>
      <c r="I130" s="165">
        <f t="shared" si="68"/>
        <v>8.1178903826266913E-2</v>
      </c>
      <c r="J130" s="164">
        <f t="shared" si="65"/>
        <v>0.40902964959568733</v>
      </c>
      <c r="K130" s="162">
        <f t="shared" si="66"/>
        <v>157</v>
      </c>
      <c r="L130" s="163">
        <f t="shared" si="67"/>
        <v>607</v>
      </c>
      <c r="M130" s="164">
        <f t="shared" si="64"/>
        <v>4.8859249843444773E-4</v>
      </c>
    </row>
    <row r="131" spans="2:13" x14ac:dyDescent="0.25">
      <c r="B131" s="162" t="s">
        <v>128</v>
      </c>
      <c r="C131" s="163">
        <v>1802</v>
      </c>
      <c r="D131" s="163">
        <v>1623</v>
      </c>
      <c r="E131" s="163">
        <v>671</v>
      </c>
      <c r="F131" s="163">
        <v>1075</v>
      </c>
      <c r="G131" s="163">
        <v>1341</v>
      </c>
      <c r="H131" s="163">
        <v>1334</v>
      </c>
      <c r="I131" s="165">
        <f t="shared" si="68"/>
        <v>-5.2199850857569396E-3</v>
      </c>
      <c r="J131" s="164">
        <f t="shared" si="65"/>
        <v>-0.17806531115218727</v>
      </c>
      <c r="K131" s="162">
        <f t="shared" si="66"/>
        <v>-7</v>
      </c>
      <c r="L131" s="163">
        <f t="shared" si="67"/>
        <v>-289</v>
      </c>
      <c r="M131" s="164">
        <f t="shared" si="64"/>
        <v>3.1170846145937511E-4</v>
      </c>
    </row>
    <row r="132" spans="2:13" x14ac:dyDescent="0.25">
      <c r="B132" s="162" t="s">
        <v>131</v>
      </c>
      <c r="C132" s="163">
        <v>3139</v>
      </c>
      <c r="D132" s="163">
        <v>2681</v>
      </c>
      <c r="E132" s="163">
        <v>1081</v>
      </c>
      <c r="F132" s="163">
        <v>1885</v>
      </c>
      <c r="G132" s="163">
        <v>2455</v>
      </c>
      <c r="H132" s="163">
        <v>2493</v>
      </c>
      <c r="I132" s="165">
        <f t="shared" si="68"/>
        <v>1.5478615071283119E-2</v>
      </c>
      <c r="J132" s="164">
        <f t="shared" si="65"/>
        <v>-7.0123088399850819E-2</v>
      </c>
      <c r="K132" s="162">
        <f t="shared" si="66"/>
        <v>38</v>
      </c>
      <c r="L132" s="163">
        <f t="shared" si="67"/>
        <v>-188</v>
      </c>
      <c r="M132" s="164">
        <f t="shared" si="64"/>
        <v>5.82525632997168E-4</v>
      </c>
    </row>
    <row r="133" spans="2:13" x14ac:dyDescent="0.25">
      <c r="B133" s="168" t="s">
        <v>145</v>
      </c>
      <c r="C133" s="169">
        <f t="shared" ref="C133:H133" si="69">C125-SUM(C126:C132)</f>
        <v>59498</v>
      </c>
      <c r="D133" s="169">
        <f t="shared" si="69"/>
        <v>65900</v>
      </c>
      <c r="E133" s="169">
        <f t="shared" si="69"/>
        <v>24958</v>
      </c>
      <c r="F133" s="169">
        <f t="shared" si="69"/>
        <v>57174</v>
      </c>
      <c r="G133" s="169">
        <f t="shared" si="69"/>
        <v>50594</v>
      </c>
      <c r="H133" s="169">
        <f t="shared" si="69"/>
        <v>53681</v>
      </c>
      <c r="I133" s="171">
        <f t="shared" si="68"/>
        <v>6.1015140135193935E-2</v>
      </c>
      <c r="J133" s="170">
        <f t="shared" si="65"/>
        <v>-0.18541729893778447</v>
      </c>
      <c r="K133" s="168">
        <f>H133-G133</f>
        <v>3087</v>
      </c>
      <c r="L133" s="169">
        <f t="shared" si="67"/>
        <v>-12219</v>
      </c>
      <c r="M133" s="170">
        <f t="shared" si="64"/>
        <v>1.2543344767316876E-2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C136+C139</f>
        <v>174825</v>
      </c>
      <c r="D135" s="176">
        <f t="shared" ref="D135:H135" si="70">D136+D139</f>
        <v>179597</v>
      </c>
      <c r="E135" s="176">
        <f t="shared" si="70"/>
        <v>71022</v>
      </c>
      <c r="F135" s="176">
        <f t="shared" si="70"/>
        <v>211298</v>
      </c>
      <c r="G135" s="176">
        <f t="shared" si="70"/>
        <v>229046</v>
      </c>
      <c r="H135" s="176">
        <f t="shared" si="70"/>
        <v>235930</v>
      </c>
      <c r="I135" s="177">
        <f>IFERROR(H135/G135-1,"-")</f>
        <v>3.0055098102564459E-2</v>
      </c>
      <c r="J135" s="177">
        <f>IFERROR(H135/D135-1,"-")</f>
        <v>0.31366336854179089</v>
      </c>
      <c r="K135" s="176">
        <f>H135-G135</f>
        <v>6884</v>
      </c>
      <c r="L135" s="176">
        <f>H135-D135</f>
        <v>56333</v>
      </c>
      <c r="M135" s="177">
        <f t="shared" ref="M135:M147" si="71">H135/H$9</f>
        <v>5.5128468749707921E-2</v>
      </c>
    </row>
    <row r="136" spans="2:13" x14ac:dyDescent="0.25">
      <c r="B136" s="157" t="s">
        <v>97</v>
      </c>
      <c r="C136" s="158">
        <v>32806</v>
      </c>
      <c r="D136" s="158">
        <v>35173</v>
      </c>
      <c r="E136" s="158">
        <v>18253</v>
      </c>
      <c r="F136" s="158">
        <v>21329</v>
      </c>
      <c r="G136" s="158">
        <v>23163</v>
      </c>
      <c r="H136" s="158">
        <v>21463</v>
      </c>
      <c r="I136" s="160">
        <f>IFERROR(H136/G136-1,"-")</f>
        <v>-7.3392911108232983E-2</v>
      </c>
      <c r="J136" s="159">
        <f t="shared" ref="J136:J147" si="72">IFERROR(H136/D136-1,"-")</f>
        <v>-0.38978762118670573</v>
      </c>
      <c r="K136" s="157">
        <f t="shared" ref="K136:K146" si="73">H136-G136</f>
        <v>-1700</v>
      </c>
      <c r="L136" s="158">
        <f t="shared" ref="L136:L147" si="74">H136-D136</f>
        <v>-13710</v>
      </c>
      <c r="M136" s="159">
        <f t="shared" si="71"/>
        <v>5.0151414604966771E-3</v>
      </c>
    </row>
    <row r="137" spans="2:13" x14ac:dyDescent="0.25">
      <c r="B137" s="162" t="s">
        <v>103</v>
      </c>
      <c r="C137" s="163">
        <v>20836</v>
      </c>
      <c r="D137" s="163">
        <v>17177</v>
      </c>
      <c r="E137" s="163">
        <v>13223</v>
      </c>
      <c r="F137" s="163">
        <v>14679</v>
      </c>
      <c r="G137" s="163">
        <v>14638</v>
      </c>
      <c r="H137" s="163">
        <v>13022</v>
      </c>
      <c r="I137" s="165">
        <f>IFERROR(H137/G137-1,"-")</f>
        <v>-0.11039759529990434</v>
      </c>
      <c r="J137" s="164">
        <f t="shared" si="72"/>
        <v>-0.24189322931827439</v>
      </c>
      <c r="K137" s="162">
        <f t="shared" si="73"/>
        <v>-1616</v>
      </c>
      <c r="L137" s="163">
        <f t="shared" si="74"/>
        <v>-4155</v>
      </c>
      <c r="M137" s="164">
        <f t="shared" si="71"/>
        <v>3.0427792991933899E-3</v>
      </c>
    </row>
    <row r="138" spans="2:13" x14ac:dyDescent="0.25">
      <c r="B138" s="162" t="s">
        <v>100</v>
      </c>
      <c r="C138" s="163">
        <v>11970</v>
      </c>
      <c r="D138" s="163">
        <v>17996</v>
      </c>
      <c r="E138" s="163">
        <v>5030</v>
      </c>
      <c r="F138" s="163">
        <v>6650</v>
      </c>
      <c r="G138" s="163">
        <v>8525</v>
      </c>
      <c r="H138" s="163">
        <v>8441</v>
      </c>
      <c r="I138" s="165">
        <f>IFERROR(H138/G138-1,"-")</f>
        <v>-9.8533724340176265E-3</v>
      </c>
      <c r="J138" s="164">
        <f t="shared" si="72"/>
        <v>-0.53095132251611465</v>
      </c>
      <c r="K138" s="162">
        <f t="shared" si="73"/>
        <v>-84</v>
      </c>
      <c r="L138" s="163">
        <f t="shared" si="74"/>
        <v>-9555</v>
      </c>
      <c r="M138" s="164">
        <f t="shared" si="71"/>
        <v>1.9723621613032872E-3</v>
      </c>
    </row>
    <row r="139" spans="2:13" x14ac:dyDescent="0.25">
      <c r="B139" s="157" t="s">
        <v>107</v>
      </c>
      <c r="C139" s="158">
        <v>142019</v>
      </c>
      <c r="D139" s="158">
        <v>144424</v>
      </c>
      <c r="E139" s="158">
        <v>52769</v>
      </c>
      <c r="F139" s="158">
        <v>189969</v>
      </c>
      <c r="G139" s="158">
        <v>205883</v>
      </c>
      <c r="H139" s="158">
        <v>214467</v>
      </c>
      <c r="I139" s="160">
        <f>IFERROR(H139/G139-1,"-")</f>
        <v>4.1693583248738397E-2</v>
      </c>
      <c r="J139" s="159">
        <f t="shared" si="72"/>
        <v>0.48498172048966937</v>
      </c>
      <c r="K139" s="157">
        <f t="shared" si="73"/>
        <v>8584</v>
      </c>
      <c r="L139" s="158">
        <f t="shared" si="74"/>
        <v>70043</v>
      </c>
      <c r="M139" s="159">
        <f t="shared" si="71"/>
        <v>5.0113327289211244E-2</v>
      </c>
    </row>
    <row r="140" spans="2:13" x14ac:dyDescent="0.25">
      <c r="B140" s="162" t="s">
        <v>110</v>
      </c>
      <c r="C140" s="163">
        <v>67763</v>
      </c>
      <c r="D140" s="163">
        <v>70307</v>
      </c>
      <c r="E140" s="163">
        <v>18492</v>
      </c>
      <c r="F140" s="163">
        <v>82145</v>
      </c>
      <c r="G140" s="163">
        <v>89598</v>
      </c>
      <c r="H140" s="163">
        <v>97266</v>
      </c>
      <c r="I140" s="165">
        <f t="shared" ref="I140:I147" si="75">IFERROR(H140/G140-1,"-")</f>
        <v>8.5582267461327355E-2</v>
      </c>
      <c r="J140" s="164">
        <f t="shared" si="72"/>
        <v>0.3834468829561779</v>
      </c>
      <c r="K140" s="162">
        <f t="shared" si="73"/>
        <v>7668</v>
      </c>
      <c r="L140" s="163">
        <f t="shared" si="74"/>
        <v>26959</v>
      </c>
      <c r="M140" s="164">
        <f t="shared" si="71"/>
        <v>2.2727612602929218E-2</v>
      </c>
    </row>
    <row r="141" spans="2:13" x14ac:dyDescent="0.25">
      <c r="B141" s="162" t="s">
        <v>113</v>
      </c>
      <c r="C141" s="163">
        <v>12046</v>
      </c>
      <c r="D141" s="163">
        <v>12498</v>
      </c>
      <c r="E141" s="163">
        <v>4762</v>
      </c>
      <c r="F141" s="163">
        <v>13518</v>
      </c>
      <c r="G141" s="163">
        <v>18061</v>
      </c>
      <c r="H141" s="163">
        <v>18608</v>
      </c>
      <c r="I141" s="165">
        <f t="shared" si="75"/>
        <v>3.0286252145506953E-2</v>
      </c>
      <c r="J141" s="164">
        <f t="shared" si="72"/>
        <v>0.4888782205152824</v>
      </c>
      <c r="K141" s="162">
        <f t="shared" si="73"/>
        <v>547</v>
      </c>
      <c r="L141" s="163">
        <f t="shared" si="74"/>
        <v>6110</v>
      </c>
      <c r="M141" s="164">
        <f t="shared" si="71"/>
        <v>4.3480292734902936E-3</v>
      </c>
    </row>
    <row r="142" spans="2:13" x14ac:dyDescent="0.25">
      <c r="B142" s="162" t="s">
        <v>116</v>
      </c>
      <c r="C142" s="163">
        <v>17041</v>
      </c>
      <c r="D142" s="163">
        <v>16140</v>
      </c>
      <c r="E142" s="163">
        <v>5672</v>
      </c>
      <c r="F142" s="163">
        <v>22971</v>
      </c>
      <c r="G142" s="163">
        <v>21019</v>
      </c>
      <c r="H142" s="163">
        <v>20511</v>
      </c>
      <c r="I142" s="165">
        <f t="shared" si="75"/>
        <v>-2.4168609353442116E-2</v>
      </c>
      <c r="J142" s="164">
        <f t="shared" si="72"/>
        <v>0.27081784386617103</v>
      </c>
      <c r="K142" s="162">
        <f t="shared" si="73"/>
        <v>-508</v>
      </c>
      <c r="L142" s="163">
        <f t="shared" si="74"/>
        <v>4371</v>
      </c>
      <c r="M142" s="164">
        <f t="shared" si="71"/>
        <v>4.79269284332327E-3</v>
      </c>
    </row>
    <row r="143" spans="2:13" x14ac:dyDescent="0.25">
      <c r="B143" s="162" t="s">
        <v>123</v>
      </c>
      <c r="C143" s="163">
        <v>2856</v>
      </c>
      <c r="D143" s="163">
        <v>2480</v>
      </c>
      <c r="E143" s="163">
        <v>723</v>
      </c>
      <c r="F143" s="163">
        <v>8266</v>
      </c>
      <c r="G143" s="163">
        <v>7307</v>
      </c>
      <c r="H143" s="163">
        <v>5109</v>
      </c>
      <c r="I143" s="165">
        <f t="shared" si="75"/>
        <v>-0.30080744491583411</v>
      </c>
      <c r="J143" s="164">
        <f t="shared" si="72"/>
        <v>1.0600806451612903</v>
      </c>
      <c r="K143" s="162">
        <f t="shared" si="73"/>
        <v>-2198</v>
      </c>
      <c r="L143" s="163">
        <f t="shared" si="74"/>
        <v>2629</v>
      </c>
      <c r="M143" s="164">
        <f t="shared" si="71"/>
        <v>1.1937920011963624E-3</v>
      </c>
    </row>
    <row r="144" spans="2:13" x14ac:dyDescent="0.25">
      <c r="B144" s="162" t="s">
        <v>119</v>
      </c>
      <c r="C144" s="163">
        <v>3580</v>
      </c>
      <c r="D144" s="163">
        <v>3519</v>
      </c>
      <c r="E144" s="163">
        <v>1607</v>
      </c>
      <c r="F144" s="163">
        <v>3688</v>
      </c>
      <c r="G144" s="163">
        <v>4700</v>
      </c>
      <c r="H144" s="163">
        <v>4722</v>
      </c>
      <c r="I144" s="165">
        <f t="shared" si="75"/>
        <v>4.6808510638298717E-3</v>
      </c>
      <c r="J144" s="164">
        <f t="shared" si="72"/>
        <v>0.34185848252344408</v>
      </c>
      <c r="K144" s="162">
        <f t="shared" si="73"/>
        <v>22</v>
      </c>
      <c r="L144" s="163">
        <f t="shared" si="74"/>
        <v>1203</v>
      </c>
      <c r="M144" s="164">
        <f t="shared" si="71"/>
        <v>1.1033638343412064E-3</v>
      </c>
    </row>
    <row r="145" spans="2:13" x14ac:dyDescent="0.25">
      <c r="B145" s="162" t="s">
        <v>128</v>
      </c>
      <c r="C145" s="163">
        <v>1221</v>
      </c>
      <c r="D145" s="163">
        <v>1536</v>
      </c>
      <c r="E145" s="163">
        <v>1592</v>
      </c>
      <c r="F145" s="163">
        <v>2905</v>
      </c>
      <c r="G145" s="163">
        <v>3245</v>
      </c>
      <c r="H145" s="163">
        <v>3064</v>
      </c>
      <c r="I145" s="165">
        <f t="shared" si="75"/>
        <v>-5.5778120184899804E-2</v>
      </c>
      <c r="J145" s="164">
        <f t="shared" si="72"/>
        <v>0.99479166666666674</v>
      </c>
      <c r="K145" s="162">
        <f t="shared" si="73"/>
        <v>-181</v>
      </c>
      <c r="L145" s="163">
        <f t="shared" si="74"/>
        <v>1528</v>
      </c>
      <c r="M145" s="164">
        <f t="shared" si="71"/>
        <v>7.1594807039844477E-4</v>
      </c>
    </row>
    <row r="146" spans="2:13" x14ac:dyDescent="0.25">
      <c r="B146" s="162" t="s">
        <v>131</v>
      </c>
      <c r="C146" s="163">
        <v>6873</v>
      </c>
      <c r="D146" s="163">
        <v>4338</v>
      </c>
      <c r="E146" s="163">
        <v>3374</v>
      </c>
      <c r="F146" s="163">
        <v>1686</v>
      </c>
      <c r="G146" s="163">
        <v>2305</v>
      </c>
      <c r="H146" s="163">
        <v>2046</v>
      </c>
      <c r="I146" s="165">
        <f t="shared" si="75"/>
        <v>-0.11236442516268985</v>
      </c>
      <c r="J146" s="164">
        <f t="shared" si="72"/>
        <v>-0.52835408022130015</v>
      </c>
      <c r="K146" s="162">
        <f t="shared" si="73"/>
        <v>-259</v>
      </c>
      <c r="L146" s="163">
        <f t="shared" si="74"/>
        <v>-2292</v>
      </c>
      <c r="M146" s="164">
        <f t="shared" si="71"/>
        <v>4.7807759531175517E-4</v>
      </c>
    </row>
    <row r="147" spans="2:13" x14ac:dyDescent="0.25">
      <c r="B147" s="168" t="s">
        <v>145</v>
      </c>
      <c r="C147" s="169">
        <f t="shared" ref="C147:H147" si="76">C139-SUM(C140:C146)</f>
        <v>30639</v>
      </c>
      <c r="D147" s="169">
        <f t="shared" si="76"/>
        <v>33606</v>
      </c>
      <c r="E147" s="169">
        <f t="shared" si="76"/>
        <v>16547</v>
      </c>
      <c r="F147" s="169">
        <f t="shared" si="76"/>
        <v>54790</v>
      </c>
      <c r="G147" s="169">
        <f t="shared" si="76"/>
        <v>59648</v>
      </c>
      <c r="H147" s="169">
        <f t="shared" si="76"/>
        <v>63141</v>
      </c>
      <c r="I147" s="171">
        <f t="shared" si="75"/>
        <v>5.8560219957081605E-2</v>
      </c>
      <c r="J147" s="170">
        <f t="shared" si="72"/>
        <v>0.87886091769326913</v>
      </c>
      <c r="K147" s="168">
        <f>H147-G147</f>
        <v>3493</v>
      </c>
      <c r="L147" s="169">
        <f t="shared" si="74"/>
        <v>29535</v>
      </c>
      <c r="M147" s="170">
        <f t="shared" si="71"/>
        <v>1.4753811068220692E-2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C150+C153</f>
        <v>123305</v>
      </c>
      <c r="D149" s="176">
        <f t="shared" ref="D149:H149" si="77">D150+D153</f>
        <v>121616</v>
      </c>
      <c r="E149" s="176">
        <f t="shared" si="77"/>
        <v>38032</v>
      </c>
      <c r="F149" s="176">
        <f t="shared" si="77"/>
        <v>108068</v>
      </c>
      <c r="G149" s="176">
        <f t="shared" si="77"/>
        <v>113742</v>
      </c>
      <c r="H149" s="176">
        <f t="shared" si="77"/>
        <v>117096</v>
      </c>
      <c r="I149" s="177">
        <f>IFERROR(H149/G149-1,"-")</f>
        <v>2.948778815213382E-2</v>
      </c>
      <c r="J149" s="177">
        <f>IFERROR(H149/D149-1,"-")</f>
        <v>-3.7166162347059606E-2</v>
      </c>
      <c r="K149" s="176">
        <f>H149-G149</f>
        <v>3354</v>
      </c>
      <c r="L149" s="176">
        <f>H149-D149</f>
        <v>-4520</v>
      </c>
      <c r="M149" s="177">
        <f t="shared" ref="M149:M161" si="78">H149/H$9</f>
        <v>2.7361179912329073E-2</v>
      </c>
    </row>
    <row r="150" spans="2:13" x14ac:dyDescent="0.25">
      <c r="B150" s="157" t="s">
        <v>97</v>
      </c>
      <c r="C150" s="158">
        <v>51069</v>
      </c>
      <c r="D150" s="158">
        <v>53440</v>
      </c>
      <c r="E150" s="158">
        <v>19160</v>
      </c>
      <c r="F150" s="158">
        <v>56632</v>
      </c>
      <c r="G150" s="158">
        <v>56669</v>
      </c>
      <c r="H150" s="158">
        <v>52899</v>
      </c>
      <c r="I150" s="160">
        <f>IFERROR(H150/G150-1,"-")</f>
        <v>-6.6526672431135192E-2</v>
      </c>
      <c r="J150" s="159">
        <f t="shared" ref="J150:J161" si="79">IFERROR(H150/D150-1,"-")</f>
        <v>-1.012350299401199E-2</v>
      </c>
      <c r="K150" s="157">
        <f t="shared" ref="K150:K160" si="80">H150-G150</f>
        <v>-3770</v>
      </c>
      <c r="L150" s="158">
        <f t="shared" ref="L150:L161" si="81">H150-D150</f>
        <v>-541</v>
      </c>
      <c r="M150" s="159">
        <f t="shared" si="78"/>
        <v>1.2360619117495864E-2</v>
      </c>
    </row>
    <row r="151" spans="2:13" x14ac:dyDescent="0.25">
      <c r="B151" s="162" t="s">
        <v>103</v>
      </c>
      <c r="C151" s="163">
        <v>31184</v>
      </c>
      <c r="D151" s="163">
        <v>32618</v>
      </c>
      <c r="E151" s="163">
        <v>12001</v>
      </c>
      <c r="F151" s="163">
        <v>41224</v>
      </c>
      <c r="G151" s="163">
        <v>42517</v>
      </c>
      <c r="H151" s="163">
        <v>36771</v>
      </c>
      <c r="I151" s="165">
        <f>IFERROR(H151/G151-1,"-")</f>
        <v>-0.1351459416233507</v>
      </c>
      <c r="J151" s="164">
        <f t="shared" si="79"/>
        <v>0.12732233735974008</v>
      </c>
      <c r="K151" s="162">
        <f t="shared" si="80"/>
        <v>-5746</v>
      </c>
      <c r="L151" s="163">
        <f t="shared" si="81"/>
        <v>4153</v>
      </c>
      <c r="M151" s="164">
        <f t="shared" si="78"/>
        <v>8.5920778383228504E-3</v>
      </c>
    </row>
    <row r="152" spans="2:13" x14ac:dyDescent="0.25">
      <c r="B152" s="162" t="s">
        <v>100</v>
      </c>
      <c r="C152" s="163">
        <v>19885</v>
      </c>
      <c r="D152" s="163">
        <v>20822</v>
      </c>
      <c r="E152" s="163">
        <v>7159</v>
      </c>
      <c r="F152" s="163">
        <v>15408</v>
      </c>
      <c r="G152" s="163">
        <v>14152</v>
      </c>
      <c r="H152" s="163">
        <v>16128</v>
      </c>
      <c r="I152" s="165">
        <f>IFERROR(H152/G152-1,"-")</f>
        <v>0.13962690785754672</v>
      </c>
      <c r="J152" s="164">
        <f t="shared" si="79"/>
        <v>-0.22543463644222461</v>
      </c>
      <c r="K152" s="162">
        <f t="shared" si="80"/>
        <v>1976</v>
      </c>
      <c r="L152" s="163">
        <f t="shared" si="81"/>
        <v>-4694</v>
      </c>
      <c r="M152" s="164">
        <f t="shared" si="78"/>
        <v>3.7685412791730144E-3</v>
      </c>
    </row>
    <row r="153" spans="2:13" x14ac:dyDescent="0.25">
      <c r="B153" s="157" t="s">
        <v>107</v>
      </c>
      <c r="C153" s="158">
        <v>72236</v>
      </c>
      <c r="D153" s="158">
        <v>68176</v>
      </c>
      <c r="E153" s="158">
        <v>18872</v>
      </c>
      <c r="F153" s="158">
        <v>51436</v>
      </c>
      <c r="G153" s="158">
        <v>57073</v>
      </c>
      <c r="H153" s="158">
        <v>64197</v>
      </c>
      <c r="I153" s="160">
        <f>IFERROR(H153/G153-1,"-")</f>
        <v>0.12482259562314924</v>
      </c>
      <c r="J153" s="159">
        <f t="shared" si="79"/>
        <v>-5.8363647031213328E-2</v>
      </c>
      <c r="K153" s="157">
        <f t="shared" si="80"/>
        <v>7124</v>
      </c>
      <c r="L153" s="158">
        <f t="shared" si="81"/>
        <v>-3979</v>
      </c>
      <c r="M153" s="159">
        <f t="shared" si="78"/>
        <v>1.5000560794833211E-2</v>
      </c>
    </row>
    <row r="154" spans="2:13" x14ac:dyDescent="0.25">
      <c r="B154" s="162" t="s">
        <v>110</v>
      </c>
      <c r="C154" s="163">
        <v>22568</v>
      </c>
      <c r="D154" s="163">
        <v>21620</v>
      </c>
      <c r="E154" s="163">
        <v>5515</v>
      </c>
      <c r="F154" s="163">
        <v>19171</v>
      </c>
      <c r="G154" s="163">
        <v>18750</v>
      </c>
      <c r="H154" s="163">
        <v>19791</v>
      </c>
      <c r="I154" s="165">
        <f t="shared" ref="I154:I161" si="82">IFERROR(H154/G154-1,"-")</f>
        <v>5.5520000000000014E-2</v>
      </c>
      <c r="J154" s="164">
        <f t="shared" si="79"/>
        <v>-8.4597594819611488E-2</v>
      </c>
      <c r="K154" s="162">
        <f t="shared" si="80"/>
        <v>1041</v>
      </c>
      <c r="L154" s="163">
        <f t="shared" si="81"/>
        <v>-1829</v>
      </c>
      <c r="M154" s="164">
        <f t="shared" si="78"/>
        <v>4.6244543933601891E-3</v>
      </c>
    </row>
    <row r="155" spans="2:13" x14ac:dyDescent="0.25">
      <c r="B155" s="162" t="s">
        <v>113</v>
      </c>
      <c r="C155" s="163">
        <v>20075</v>
      </c>
      <c r="D155" s="163">
        <v>16372</v>
      </c>
      <c r="E155" s="163">
        <v>4511</v>
      </c>
      <c r="F155" s="163">
        <v>9936</v>
      </c>
      <c r="G155" s="163">
        <v>10332</v>
      </c>
      <c r="H155" s="163">
        <v>10102</v>
      </c>
      <c r="I155" s="165">
        <f t="shared" si="82"/>
        <v>-2.2260936895083239E-2</v>
      </c>
      <c r="J155" s="164">
        <f t="shared" si="79"/>
        <v>-0.38297092597117033</v>
      </c>
      <c r="K155" s="162">
        <f t="shared" si="80"/>
        <v>-230</v>
      </c>
      <c r="L155" s="163">
        <f t="shared" si="81"/>
        <v>-6270</v>
      </c>
      <c r="M155" s="164">
        <f t="shared" si="78"/>
        <v>2.3604789187875617E-3</v>
      </c>
    </row>
    <row r="156" spans="2:13" x14ac:dyDescent="0.25">
      <c r="B156" s="162" t="s">
        <v>116</v>
      </c>
      <c r="C156" s="163">
        <v>10934</v>
      </c>
      <c r="D156" s="163">
        <v>9739</v>
      </c>
      <c r="E156" s="163">
        <v>2227</v>
      </c>
      <c r="F156" s="163">
        <v>6472</v>
      </c>
      <c r="G156" s="163">
        <v>9249</v>
      </c>
      <c r="H156" s="163">
        <v>11724</v>
      </c>
      <c r="I156" s="165">
        <f t="shared" si="82"/>
        <v>0.26759649691858578</v>
      </c>
      <c r="J156" s="164">
        <f t="shared" si="79"/>
        <v>0.2038196940137591</v>
      </c>
      <c r="K156" s="162">
        <f t="shared" si="80"/>
        <v>2475</v>
      </c>
      <c r="L156" s="163">
        <f t="shared" si="81"/>
        <v>1985</v>
      </c>
      <c r="M156" s="164">
        <f t="shared" si="78"/>
        <v>2.739482760232169E-3</v>
      </c>
    </row>
    <row r="157" spans="2:13" x14ac:dyDescent="0.25">
      <c r="B157" s="162" t="s">
        <v>123</v>
      </c>
      <c r="C157" s="163">
        <v>1334</v>
      </c>
      <c r="D157" s="163">
        <v>1552</v>
      </c>
      <c r="E157" s="163">
        <v>570</v>
      </c>
      <c r="F157" s="163">
        <v>1617</v>
      </c>
      <c r="G157" s="163">
        <v>1502</v>
      </c>
      <c r="H157" s="163">
        <v>1867</v>
      </c>
      <c r="I157" s="165">
        <f t="shared" si="82"/>
        <v>0.24300932090545935</v>
      </c>
      <c r="J157" s="164">
        <f t="shared" si="79"/>
        <v>0.20296391752577314</v>
      </c>
      <c r="K157" s="162">
        <f t="shared" si="80"/>
        <v>365</v>
      </c>
      <c r="L157" s="163">
        <f t="shared" si="81"/>
        <v>315</v>
      </c>
      <c r="M157" s="164">
        <f t="shared" si="78"/>
        <v>4.3625164733482254E-4</v>
      </c>
    </row>
    <row r="158" spans="2:13" x14ac:dyDescent="0.25">
      <c r="B158" s="162" t="s">
        <v>119</v>
      </c>
      <c r="C158" s="163">
        <v>2462</v>
      </c>
      <c r="D158" s="163">
        <v>2986</v>
      </c>
      <c r="E158" s="163">
        <v>1192</v>
      </c>
      <c r="F158" s="163">
        <v>2943</v>
      </c>
      <c r="G158" s="163">
        <v>2874</v>
      </c>
      <c r="H158" s="163">
        <v>3312</v>
      </c>
      <c r="I158" s="165">
        <f t="shared" si="82"/>
        <v>0.15240083507306879</v>
      </c>
      <c r="J158" s="164">
        <f t="shared" si="79"/>
        <v>0.10917615539182846</v>
      </c>
      <c r="K158" s="162">
        <f t="shared" si="80"/>
        <v>438</v>
      </c>
      <c r="L158" s="163">
        <f t="shared" si="81"/>
        <v>326</v>
      </c>
      <c r="M158" s="164">
        <f t="shared" si="78"/>
        <v>7.7389686983017267E-4</v>
      </c>
    </row>
    <row r="159" spans="2:13" x14ac:dyDescent="0.25">
      <c r="B159" s="162" t="s">
        <v>128</v>
      </c>
      <c r="C159" s="163">
        <v>394</v>
      </c>
      <c r="D159" s="163">
        <v>410</v>
      </c>
      <c r="E159" s="163">
        <v>230</v>
      </c>
      <c r="F159" s="163">
        <v>472</v>
      </c>
      <c r="G159" s="163">
        <v>432</v>
      </c>
      <c r="H159" s="163">
        <v>374</v>
      </c>
      <c r="I159" s="165">
        <f t="shared" si="82"/>
        <v>-0.1342592592592593</v>
      </c>
      <c r="J159" s="164">
        <f t="shared" si="79"/>
        <v>-8.7804878048780455E-2</v>
      </c>
      <c r="K159" s="162">
        <f t="shared" si="80"/>
        <v>-58</v>
      </c>
      <c r="L159" s="163">
        <f t="shared" si="81"/>
        <v>-36</v>
      </c>
      <c r="M159" s="164">
        <f t="shared" si="78"/>
        <v>8.7390528175267074E-5</v>
      </c>
    </row>
    <row r="160" spans="2:13" x14ac:dyDescent="0.25">
      <c r="B160" s="162" t="s">
        <v>131</v>
      </c>
      <c r="C160" s="163">
        <v>1084</v>
      </c>
      <c r="D160" s="163">
        <v>973</v>
      </c>
      <c r="E160" s="163">
        <v>295</v>
      </c>
      <c r="F160" s="163">
        <v>654</v>
      </c>
      <c r="G160" s="163">
        <v>832</v>
      </c>
      <c r="H160" s="163">
        <v>582</v>
      </c>
      <c r="I160" s="165">
        <f t="shared" si="82"/>
        <v>-0.30048076923076927</v>
      </c>
      <c r="J160" s="164">
        <f t="shared" si="79"/>
        <v>-0.40184994861253853</v>
      </c>
      <c r="K160" s="162">
        <f t="shared" si="80"/>
        <v>-250</v>
      </c>
      <c r="L160" s="163">
        <f t="shared" si="81"/>
        <v>-391</v>
      </c>
      <c r="M160" s="164">
        <f t="shared" si="78"/>
        <v>1.3599274705349047E-4</v>
      </c>
    </row>
    <row r="161" spans="2:13" x14ac:dyDescent="0.25">
      <c r="B161" s="168" t="s">
        <v>145</v>
      </c>
      <c r="C161" s="169">
        <f t="shared" ref="C161:H161" si="83">C153-SUM(C154:C160)</f>
        <v>13385</v>
      </c>
      <c r="D161" s="169">
        <f t="shared" si="83"/>
        <v>14524</v>
      </c>
      <c r="E161" s="169">
        <f t="shared" si="83"/>
        <v>4332</v>
      </c>
      <c r="F161" s="169">
        <f t="shared" si="83"/>
        <v>10171</v>
      </c>
      <c r="G161" s="169">
        <f t="shared" si="83"/>
        <v>13102</v>
      </c>
      <c r="H161" s="169">
        <f t="shared" si="83"/>
        <v>16445</v>
      </c>
      <c r="I161" s="171">
        <f t="shared" si="82"/>
        <v>0.25515188520836518</v>
      </c>
      <c r="J161" s="170">
        <f t="shared" si="79"/>
        <v>0.13226383916276507</v>
      </c>
      <c r="K161" s="168">
        <f>H161-G161</f>
        <v>3343</v>
      </c>
      <c r="L161" s="169">
        <f t="shared" si="81"/>
        <v>1921</v>
      </c>
      <c r="M161" s="170">
        <f t="shared" si="78"/>
        <v>3.8426129300595377E-3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D7CAC-1AE6-46DA-982B-83DE6A281C44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70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0"/>
      <c r="D4" s="270"/>
      <c r="E4" s="270"/>
      <c r="F4" s="270"/>
      <c r="G4" s="270"/>
      <c r="H4" s="270"/>
      <c r="I4" s="270"/>
      <c r="J4" s="270"/>
      <c r="K4" s="142"/>
      <c r="L4" s="142"/>
      <c r="M4" s="142"/>
      <c r="P4" s="141" t="s">
        <v>268</v>
      </c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</row>
    <row r="5" spans="1:27" ht="6" customHeight="1" x14ac:dyDescent="0.25"/>
    <row r="6" spans="1:27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3"/>
      <c r="Q6" s="302" t="s">
        <v>43</v>
      </c>
      <c r="R6" s="303"/>
      <c r="S6" s="303"/>
      <c r="T6" s="303"/>
      <c r="U6" s="303"/>
      <c r="V6" s="303"/>
      <c r="W6" s="303"/>
      <c r="X6" s="303"/>
      <c r="Y6" s="303"/>
      <c r="Z6" s="303"/>
      <c r="AA6" s="303"/>
    </row>
    <row r="7" spans="1:27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264</v>
      </c>
      <c r="G7" s="172" t="s">
        <v>265</v>
      </c>
      <c r="H7" s="172" t="s">
        <v>266</v>
      </c>
      <c r="I7" s="173" t="str">
        <f>CONCATENATE("var. ",RIGHT(H7,2),"/",RIGHT(G7,2))</f>
        <v>var. 24/23</v>
      </c>
      <c r="J7" s="173" t="str">
        <f>CONCATENATE("var. ",RIGHT(H7,2),"/",RIGHT(D7,2))</f>
        <v>var. 24/19</v>
      </c>
      <c r="K7" s="172" t="str">
        <f>CONCATENATE("dif. ",RIGHT(H7,2),"/",RIGHT(G7,2))</f>
        <v>dif. 24/23</v>
      </c>
      <c r="L7" s="172" t="str">
        <f>CONCATENATE("dif. ",RIGHT(H7,2),"/",RIGHT(D7,2))</f>
        <v>dif. 24/19</v>
      </c>
      <c r="M7" s="173" t="str">
        <f>CONCATENATE("Cuota s/ total lugares de residencia ",RIGHT(H7,4))</f>
        <v>Cuota s/ total lugares de residencia 2024</v>
      </c>
      <c r="P7" s="145"/>
      <c r="Q7" s="172" t="s">
        <v>261</v>
      </c>
      <c r="R7" s="172" t="s">
        <v>262</v>
      </c>
      <c r="S7" s="172" t="s">
        <v>263</v>
      </c>
      <c r="T7" s="172" t="s">
        <v>264</v>
      </c>
      <c r="U7" s="172" t="s">
        <v>265</v>
      </c>
      <c r="V7" s="172" t="s">
        <v>266</v>
      </c>
      <c r="W7" s="173" t="str">
        <f>CONCATENATE("var. ",RIGHT(V7,2),"/",RIGHT(U7,2))</f>
        <v>var. 24/23</v>
      </c>
      <c r="X7" s="173" t="str">
        <f>CONCATENATE("var. ",RIGHT(V7,2),"/",RIGHT(R7,2))</f>
        <v>var. 24/19</v>
      </c>
      <c r="Y7" s="172" t="str">
        <f>CONCATENATE("dif. ",RIGHT(V7,2),"/",RIGHT(U7,2))</f>
        <v>dif. 24/23</v>
      </c>
      <c r="Z7" s="172" t="str">
        <f>CONCATENATE("dif. ",RIGHT(V7,2),"/",RIGHT(R7,2))</f>
        <v>dif. 24/19</v>
      </c>
      <c r="AA7" s="173" t="str">
        <f>CONCATENATE("Cuota s/ total lugares de residencia ",RIGHT(V7,4))</f>
        <v>Cuota s/ total lugares de residencia 2024</v>
      </c>
    </row>
    <row r="8" spans="1:27" x14ac:dyDescent="0.25">
      <c r="A8" s="1"/>
      <c r="B8" s="150" t="s">
        <v>43</v>
      </c>
      <c r="C8" s="151"/>
      <c r="D8" s="151"/>
      <c r="E8" s="151"/>
      <c r="F8" s="151"/>
      <c r="G8" s="151"/>
      <c r="H8" s="152"/>
      <c r="I8" s="152"/>
      <c r="J8" s="152"/>
      <c r="K8" s="152"/>
      <c r="L8" s="151"/>
      <c r="M8" s="151"/>
      <c r="P8" s="153" t="s">
        <v>45</v>
      </c>
      <c r="Q8" s="151"/>
      <c r="R8" s="151"/>
      <c r="S8" s="151"/>
      <c r="T8" s="151"/>
      <c r="U8" s="151"/>
      <c r="V8" s="152"/>
      <c r="W8" s="152"/>
      <c r="X8" s="152"/>
      <c r="Y8" s="152"/>
      <c r="Z8" s="151"/>
      <c r="AA8" s="151"/>
    </row>
    <row r="9" spans="1:27" x14ac:dyDescent="0.25">
      <c r="A9" s="1" t="s">
        <v>96</v>
      </c>
      <c r="B9" s="154" t="s">
        <v>68</v>
      </c>
      <c r="C9" s="176">
        <f>C10+C13</f>
        <v>1337534</v>
      </c>
      <c r="D9" s="176">
        <f t="shared" ref="D9:H9" si="0">D10+D13</f>
        <v>1263385</v>
      </c>
      <c r="E9" s="176">
        <f t="shared" si="0"/>
        <v>363484</v>
      </c>
      <c r="F9" s="176">
        <f t="shared" si="0"/>
        <v>980810</v>
      </c>
      <c r="G9" s="176">
        <f t="shared" si="0"/>
        <v>1100249</v>
      </c>
      <c r="H9" s="176">
        <f t="shared" si="0"/>
        <v>1200640</v>
      </c>
      <c r="I9" s="177">
        <f>IFERROR(H9/G9-1,"-")</f>
        <v>9.1243891155547541E-2</v>
      </c>
      <c r="J9" s="177">
        <f>IFERROR(H9/D9-1,"-")</f>
        <v>-4.9664195791464971E-2</v>
      </c>
      <c r="K9" s="176">
        <f>H9-G9</f>
        <v>100391</v>
      </c>
      <c r="L9" s="176">
        <f>H9-D9</f>
        <v>-62745</v>
      </c>
      <c r="M9" s="177">
        <f t="shared" ref="M9:M21" si="1">H9/H$9</f>
        <v>1</v>
      </c>
      <c r="P9" s="154" t="s">
        <v>68</v>
      </c>
      <c r="Q9" s="176">
        <f>Q10+Q13</f>
        <v>613883</v>
      </c>
      <c r="R9" s="176">
        <f t="shared" ref="R9:V9" si="2">R10+R13</f>
        <v>569416</v>
      </c>
      <c r="S9" s="176">
        <f t="shared" si="2"/>
        <v>158323</v>
      </c>
      <c r="T9" s="176">
        <f t="shared" si="2"/>
        <v>490978</v>
      </c>
      <c r="U9" s="176">
        <f t="shared" si="2"/>
        <v>509465</v>
      </c>
      <c r="V9" s="176">
        <f t="shared" si="2"/>
        <v>526356</v>
      </c>
      <c r="W9" s="177">
        <f>IFERROR(V9/U9-1,"-")</f>
        <v>3.3154387445653688E-2</v>
      </c>
      <c r="X9" s="177">
        <f>IFERROR(V9/R9-1,"-")</f>
        <v>-7.5621338353681677E-2</v>
      </c>
      <c r="Y9" s="176">
        <f>V9-U9</f>
        <v>16891</v>
      </c>
      <c r="Z9" s="176">
        <f>V9-R9</f>
        <v>-43060</v>
      </c>
      <c r="AA9" s="177">
        <f t="shared" ref="AA9:AA21" si="3">V9/V$9</f>
        <v>1</v>
      </c>
    </row>
    <row r="10" spans="1:27" x14ac:dyDescent="0.25">
      <c r="A10" s="161" t="s">
        <v>103</v>
      </c>
      <c r="B10" s="157" t="s">
        <v>97</v>
      </c>
      <c r="C10" s="158">
        <v>197168</v>
      </c>
      <c r="D10" s="158">
        <v>184738</v>
      </c>
      <c r="E10" s="158">
        <v>79304</v>
      </c>
      <c r="F10" s="158">
        <v>154711</v>
      </c>
      <c r="G10" s="158">
        <v>159974</v>
      </c>
      <c r="H10" s="158">
        <v>169831</v>
      </c>
      <c r="I10" s="160">
        <f>IFERROR(H10/G10-1,"-")</f>
        <v>6.1616262642679498E-2</v>
      </c>
      <c r="J10" s="159">
        <f t="shared" ref="J10:J21" si="4">IFERROR(H10/D10-1,"-")</f>
        <v>-8.0692656627223469E-2</v>
      </c>
      <c r="K10" s="157">
        <f t="shared" ref="K10:K20" si="5">H10-G10</f>
        <v>9857</v>
      </c>
      <c r="L10" s="158">
        <f t="shared" ref="L10:L21" si="6">H10-D10</f>
        <v>-14907</v>
      </c>
      <c r="M10" s="159">
        <f t="shared" si="1"/>
        <v>0.14145039312366739</v>
      </c>
      <c r="P10" s="157" t="s">
        <v>97</v>
      </c>
      <c r="Q10" s="158">
        <v>54203</v>
      </c>
      <c r="R10" s="158">
        <v>46867</v>
      </c>
      <c r="S10" s="158">
        <v>24919</v>
      </c>
      <c r="T10" s="158">
        <v>40863</v>
      </c>
      <c r="U10" s="158">
        <v>37825</v>
      </c>
      <c r="V10" s="158">
        <v>33853</v>
      </c>
      <c r="W10" s="160">
        <f>IFERROR(V10/U10-1,"-")</f>
        <v>-0.10500991407799076</v>
      </c>
      <c r="X10" s="159">
        <f t="shared" ref="X10:X21" si="7">IFERROR(V10/R10-1,"-")</f>
        <v>-0.27767939061599844</v>
      </c>
      <c r="Y10" s="157">
        <f t="shared" ref="Y10:Y20" si="8">V10-U10</f>
        <v>-3972</v>
      </c>
      <c r="Z10" s="158">
        <f t="shared" ref="Z10:Z21" si="9">V10-R10</f>
        <v>-13014</v>
      </c>
      <c r="AA10" s="159">
        <f t="shared" si="3"/>
        <v>6.4315786273928671E-2</v>
      </c>
    </row>
    <row r="11" spans="1:27" x14ac:dyDescent="0.25">
      <c r="A11" s="161" t="s">
        <v>100</v>
      </c>
      <c r="B11" s="162" t="s">
        <v>103</v>
      </c>
      <c r="C11" s="163">
        <v>104252</v>
      </c>
      <c r="D11" s="163">
        <v>102736</v>
      </c>
      <c r="E11" s="163">
        <v>57111</v>
      </c>
      <c r="F11" s="163">
        <v>90339</v>
      </c>
      <c r="G11" s="163">
        <v>88721</v>
      </c>
      <c r="H11" s="163">
        <v>82642</v>
      </c>
      <c r="I11" s="165">
        <f>IFERROR(H11/G11-1,"-")</f>
        <v>-6.8518163681653754E-2</v>
      </c>
      <c r="J11" s="164">
        <f t="shared" si="4"/>
        <v>-0.19558869334994544</v>
      </c>
      <c r="K11" s="162">
        <f t="shared" si="5"/>
        <v>-6079</v>
      </c>
      <c r="L11" s="163">
        <f t="shared" si="6"/>
        <v>-20094</v>
      </c>
      <c r="M11" s="164">
        <f t="shared" si="1"/>
        <v>6.8831623134328362E-2</v>
      </c>
      <c r="P11" s="162" t="s">
        <v>103</v>
      </c>
      <c r="Q11" s="163">
        <v>30502</v>
      </c>
      <c r="R11" s="163">
        <v>33149</v>
      </c>
      <c r="S11" s="163">
        <v>19672</v>
      </c>
      <c r="T11" s="163">
        <v>29416</v>
      </c>
      <c r="U11" s="163">
        <v>22977</v>
      </c>
      <c r="V11" s="163">
        <v>18844</v>
      </c>
      <c r="W11" s="165">
        <f>IFERROR(V11/U11-1,"-")</f>
        <v>-0.17987552770161463</v>
      </c>
      <c r="X11" s="164">
        <f t="shared" si="7"/>
        <v>-0.43153639627138074</v>
      </c>
      <c r="Y11" s="162">
        <f t="shared" si="8"/>
        <v>-4133</v>
      </c>
      <c r="Z11" s="163">
        <f t="shared" si="9"/>
        <v>-14305</v>
      </c>
      <c r="AA11" s="164">
        <f>V11/V$9</f>
        <v>3.5800864813928218E-2</v>
      </c>
    </row>
    <row r="12" spans="1:27" x14ac:dyDescent="0.25">
      <c r="A12" s="1"/>
      <c r="B12" s="162" t="s">
        <v>100</v>
      </c>
      <c r="C12" s="163">
        <v>92916</v>
      </c>
      <c r="D12" s="163">
        <v>82002</v>
      </c>
      <c r="E12" s="163">
        <v>22193</v>
      </c>
      <c r="F12" s="163">
        <v>64372</v>
      </c>
      <c r="G12" s="163">
        <v>71253</v>
      </c>
      <c r="H12" s="163">
        <v>87189</v>
      </c>
      <c r="I12" s="165">
        <f>IFERROR(H12/G12-1,"-")</f>
        <v>0.22365374089512025</v>
      </c>
      <c r="J12" s="164">
        <f t="shared" si="4"/>
        <v>6.3254554766956961E-2</v>
      </c>
      <c r="K12" s="162">
        <f t="shared" si="5"/>
        <v>15936</v>
      </c>
      <c r="L12" s="163">
        <f t="shared" si="6"/>
        <v>5187</v>
      </c>
      <c r="M12" s="164">
        <f t="shared" si="1"/>
        <v>7.2618769989339013E-2</v>
      </c>
      <c r="P12" s="162" t="s">
        <v>100</v>
      </c>
      <c r="Q12" s="163">
        <v>23701</v>
      </c>
      <c r="R12" s="163">
        <v>13718</v>
      </c>
      <c r="S12" s="163">
        <v>5247</v>
      </c>
      <c r="T12" s="163">
        <v>11447</v>
      </c>
      <c r="U12" s="163">
        <v>14848</v>
      </c>
      <c r="V12" s="163">
        <v>15009</v>
      </c>
      <c r="W12" s="165">
        <f>IFERROR(V12/U12-1,"-")</f>
        <v>1.0843211206896575E-2</v>
      </c>
      <c r="X12" s="164">
        <f t="shared" si="7"/>
        <v>9.4109928561014744E-2</v>
      </c>
      <c r="Y12" s="162">
        <f t="shared" si="8"/>
        <v>161</v>
      </c>
      <c r="Z12" s="163">
        <f t="shared" si="9"/>
        <v>1291</v>
      </c>
      <c r="AA12" s="164">
        <f t="shared" si="3"/>
        <v>2.8514921460000456E-2</v>
      </c>
    </row>
    <row r="13" spans="1:27" s="56" customFormat="1" x14ac:dyDescent="0.25">
      <c r="B13" s="157" t="s">
        <v>107</v>
      </c>
      <c r="C13" s="158">
        <v>1140366</v>
      </c>
      <c r="D13" s="158">
        <v>1078647</v>
      </c>
      <c r="E13" s="158">
        <v>284180</v>
      </c>
      <c r="F13" s="158">
        <v>826099</v>
      </c>
      <c r="G13" s="158">
        <v>940275</v>
      </c>
      <c r="H13" s="158">
        <v>1030809</v>
      </c>
      <c r="I13" s="160">
        <f>IFERROR(H13/G13-1,"-")</f>
        <v>9.6284597591130172E-2</v>
      </c>
      <c r="J13" s="159">
        <f t="shared" si="4"/>
        <v>-4.4350005145334825E-2</v>
      </c>
      <c r="K13" s="157">
        <f t="shared" si="5"/>
        <v>90534</v>
      </c>
      <c r="L13" s="158">
        <f t="shared" si="6"/>
        <v>-47838</v>
      </c>
      <c r="M13" s="159">
        <f t="shared" si="1"/>
        <v>0.85854960687633264</v>
      </c>
      <c r="P13" s="157" t="s">
        <v>107</v>
      </c>
      <c r="Q13" s="158">
        <v>559680</v>
      </c>
      <c r="R13" s="158">
        <v>522549</v>
      </c>
      <c r="S13" s="158">
        <v>133404</v>
      </c>
      <c r="T13" s="158">
        <v>450115</v>
      </c>
      <c r="U13" s="158">
        <v>471640</v>
      </c>
      <c r="V13" s="158">
        <v>492503</v>
      </c>
      <c r="W13" s="160">
        <f>IFERROR(V13/U13-1,"-")</f>
        <v>4.4235009753201604E-2</v>
      </c>
      <c r="X13" s="159">
        <f t="shared" si="7"/>
        <v>-5.7498913977445221E-2</v>
      </c>
      <c r="Y13" s="157">
        <f t="shared" si="8"/>
        <v>20863</v>
      </c>
      <c r="Z13" s="158">
        <f t="shared" si="9"/>
        <v>-30046</v>
      </c>
      <c r="AA13" s="159">
        <f t="shared" si="3"/>
        <v>0.93568421372607136</v>
      </c>
    </row>
    <row r="14" spans="1:27" s="56" customFormat="1" x14ac:dyDescent="0.25">
      <c r="B14" s="162" t="s">
        <v>110</v>
      </c>
      <c r="C14" s="163">
        <v>596142</v>
      </c>
      <c r="D14" s="163">
        <v>566983</v>
      </c>
      <c r="E14" s="163">
        <v>119622</v>
      </c>
      <c r="F14" s="163">
        <v>404357</v>
      </c>
      <c r="G14" s="163">
        <v>479584</v>
      </c>
      <c r="H14" s="163">
        <v>543461</v>
      </c>
      <c r="I14" s="165">
        <f t="shared" ref="I14:I21" si="10">IFERROR(H14/G14-1,"-")</f>
        <v>0.13319251684793487</v>
      </c>
      <c r="J14" s="164">
        <f t="shared" si="4"/>
        <v>-4.1486252674242441E-2</v>
      </c>
      <c r="K14" s="162">
        <f t="shared" si="5"/>
        <v>63877</v>
      </c>
      <c r="L14" s="163">
        <f t="shared" si="6"/>
        <v>-23522</v>
      </c>
      <c r="M14" s="164">
        <f t="shared" si="1"/>
        <v>0.45264275719616204</v>
      </c>
      <c r="P14" s="162" t="s">
        <v>110</v>
      </c>
      <c r="Q14" s="163">
        <v>296627</v>
      </c>
      <c r="R14" s="163">
        <v>290662</v>
      </c>
      <c r="S14" s="163">
        <v>54606</v>
      </c>
      <c r="T14" s="163">
        <v>237602</v>
      </c>
      <c r="U14" s="163">
        <v>260390</v>
      </c>
      <c r="V14" s="163">
        <v>270591</v>
      </c>
      <c r="W14" s="165">
        <f t="shared" ref="W14:W21" si="11">IFERROR(V14/U14-1,"-")</f>
        <v>3.9175851607204493E-2</v>
      </c>
      <c r="X14" s="164">
        <f t="shared" si="7"/>
        <v>-6.905271414908043E-2</v>
      </c>
      <c r="Y14" s="162">
        <f t="shared" si="8"/>
        <v>10201</v>
      </c>
      <c r="Z14" s="163">
        <f t="shared" si="9"/>
        <v>-20071</v>
      </c>
      <c r="AA14" s="164">
        <f t="shared" si="3"/>
        <v>0.51408362401112551</v>
      </c>
    </row>
    <row r="15" spans="1:27" x14ac:dyDescent="0.25">
      <c r="A15" s="1"/>
      <c r="B15" s="162" t="s">
        <v>113</v>
      </c>
      <c r="C15" s="163">
        <v>94531</v>
      </c>
      <c r="D15" s="163">
        <v>75079</v>
      </c>
      <c r="E15" s="163">
        <v>21535</v>
      </c>
      <c r="F15" s="163">
        <v>46682</v>
      </c>
      <c r="G15" s="163">
        <v>49791</v>
      </c>
      <c r="H15" s="163">
        <v>56104</v>
      </c>
      <c r="I15" s="165">
        <f t="shared" si="10"/>
        <v>0.12678998212528358</v>
      </c>
      <c r="J15" s="164">
        <f t="shared" si="4"/>
        <v>-0.25273378707761163</v>
      </c>
      <c r="K15" s="162">
        <f t="shared" si="5"/>
        <v>6313</v>
      </c>
      <c r="L15" s="163">
        <f t="shared" si="6"/>
        <v>-18975</v>
      </c>
      <c r="M15" s="164">
        <f t="shared" si="1"/>
        <v>4.6728411513859272E-2</v>
      </c>
      <c r="P15" s="162" t="s">
        <v>113</v>
      </c>
      <c r="Q15" s="163">
        <v>20961</v>
      </c>
      <c r="R15" s="163">
        <v>14140</v>
      </c>
      <c r="S15" s="163">
        <v>4782</v>
      </c>
      <c r="T15" s="163">
        <v>11278</v>
      </c>
      <c r="U15" s="163">
        <v>11705</v>
      </c>
      <c r="V15" s="163">
        <v>13041</v>
      </c>
      <c r="W15" s="165">
        <f t="shared" si="11"/>
        <v>0.11413925672789405</v>
      </c>
      <c r="X15" s="164">
        <f t="shared" si="7"/>
        <v>-7.7722772277227681E-2</v>
      </c>
      <c r="Y15" s="162">
        <f t="shared" si="8"/>
        <v>1336</v>
      </c>
      <c r="Z15" s="163">
        <f t="shared" si="9"/>
        <v>-1099</v>
      </c>
      <c r="AA15" s="164">
        <f t="shared" si="3"/>
        <v>2.4776007113056563E-2</v>
      </c>
    </row>
    <row r="16" spans="1:27" x14ac:dyDescent="0.25">
      <c r="A16" s="1"/>
      <c r="B16" s="162" t="s">
        <v>116</v>
      </c>
      <c r="C16" s="163">
        <v>28898</v>
      </c>
      <c r="D16" s="163">
        <v>27880</v>
      </c>
      <c r="E16" s="163">
        <v>9967</v>
      </c>
      <c r="F16" s="163">
        <v>30850</v>
      </c>
      <c r="G16" s="163">
        <v>39519</v>
      </c>
      <c r="H16" s="163">
        <v>37854</v>
      </c>
      <c r="I16" s="165">
        <f t="shared" si="10"/>
        <v>-4.2131632885447523E-2</v>
      </c>
      <c r="J16" s="164">
        <f t="shared" si="4"/>
        <v>0.3577474892395982</v>
      </c>
      <c r="K16" s="162">
        <f t="shared" si="5"/>
        <v>-1665</v>
      </c>
      <c r="L16" s="163">
        <f t="shared" si="6"/>
        <v>9974</v>
      </c>
      <c r="M16" s="164">
        <f t="shared" si="1"/>
        <v>3.1528184968017056E-2</v>
      </c>
      <c r="P16" s="162" t="s">
        <v>116</v>
      </c>
      <c r="Q16" s="163">
        <v>8853</v>
      </c>
      <c r="R16" s="163">
        <v>7788</v>
      </c>
      <c r="S16" s="163">
        <v>3603</v>
      </c>
      <c r="T16" s="163">
        <v>9561</v>
      </c>
      <c r="U16" s="163">
        <v>9147</v>
      </c>
      <c r="V16" s="163">
        <v>9486</v>
      </c>
      <c r="W16" s="165">
        <f t="shared" si="11"/>
        <v>3.7061331584125945E-2</v>
      </c>
      <c r="X16" s="164">
        <f t="shared" si="7"/>
        <v>0.21802773497688754</v>
      </c>
      <c r="Y16" s="162">
        <f t="shared" si="8"/>
        <v>339</v>
      </c>
      <c r="Z16" s="163">
        <f t="shared" si="9"/>
        <v>1698</v>
      </c>
      <c r="AA16" s="164">
        <f t="shared" si="3"/>
        <v>1.8022023117433828E-2</v>
      </c>
    </row>
    <row r="17" spans="1:27" x14ac:dyDescent="0.25">
      <c r="A17" s="1"/>
      <c r="B17" s="162" t="s">
        <v>123</v>
      </c>
      <c r="C17" s="163">
        <v>46262</v>
      </c>
      <c r="D17" s="163">
        <v>46060</v>
      </c>
      <c r="E17" s="163">
        <v>12010</v>
      </c>
      <c r="F17" s="163">
        <v>46132</v>
      </c>
      <c r="G17" s="163">
        <v>47391</v>
      </c>
      <c r="H17" s="163">
        <v>47098</v>
      </c>
      <c r="I17" s="165">
        <f t="shared" si="10"/>
        <v>-6.1826085121647889E-3</v>
      </c>
      <c r="J17" s="164">
        <f t="shared" si="4"/>
        <v>2.2535822839774289E-2</v>
      </c>
      <c r="K17" s="162">
        <f t="shared" si="5"/>
        <v>-293</v>
      </c>
      <c r="L17" s="163">
        <f t="shared" si="6"/>
        <v>1038</v>
      </c>
      <c r="M17" s="164">
        <f t="shared" si="1"/>
        <v>3.9227412046908314E-2</v>
      </c>
      <c r="P17" s="162" t="s">
        <v>123</v>
      </c>
      <c r="Q17" s="163">
        <v>27375</v>
      </c>
      <c r="R17" s="163">
        <v>26443</v>
      </c>
      <c r="S17" s="163">
        <v>6908</v>
      </c>
      <c r="T17" s="163">
        <v>26421</v>
      </c>
      <c r="U17" s="163">
        <v>25836</v>
      </c>
      <c r="V17" s="163">
        <v>25720</v>
      </c>
      <c r="W17" s="165">
        <f t="shared" si="11"/>
        <v>-4.4898591113174957E-3</v>
      </c>
      <c r="X17" s="164">
        <f t="shared" si="7"/>
        <v>-2.7341829595734168E-2</v>
      </c>
      <c r="Y17" s="162">
        <f t="shared" si="8"/>
        <v>-116</v>
      </c>
      <c r="Z17" s="163">
        <f t="shared" si="9"/>
        <v>-723</v>
      </c>
      <c r="AA17" s="164">
        <f t="shared" si="3"/>
        <v>4.8864266770018767E-2</v>
      </c>
    </row>
    <row r="18" spans="1:27" x14ac:dyDescent="0.25">
      <c r="A18" s="1"/>
      <c r="B18" s="162" t="s">
        <v>119</v>
      </c>
      <c r="C18" s="163">
        <v>16080</v>
      </c>
      <c r="D18" s="163">
        <v>15008</v>
      </c>
      <c r="E18" s="163">
        <v>6844</v>
      </c>
      <c r="F18" s="163">
        <v>15625</v>
      </c>
      <c r="G18" s="163">
        <v>16855</v>
      </c>
      <c r="H18" s="163">
        <v>17193</v>
      </c>
      <c r="I18" s="165">
        <f t="shared" si="10"/>
        <v>2.0053396618214148E-2</v>
      </c>
      <c r="J18" s="164">
        <f t="shared" si="4"/>
        <v>0.14558901918976552</v>
      </c>
      <c r="K18" s="162">
        <f t="shared" si="5"/>
        <v>338</v>
      </c>
      <c r="L18" s="163">
        <f t="shared" si="6"/>
        <v>2185</v>
      </c>
      <c r="M18" s="164">
        <f t="shared" si="1"/>
        <v>1.4319862739872069E-2</v>
      </c>
      <c r="P18" s="162" t="s">
        <v>119</v>
      </c>
      <c r="Q18" s="163">
        <v>9080</v>
      </c>
      <c r="R18" s="163">
        <v>7525</v>
      </c>
      <c r="S18" s="163">
        <v>3124</v>
      </c>
      <c r="T18" s="163">
        <v>7989</v>
      </c>
      <c r="U18" s="163">
        <v>8687</v>
      </c>
      <c r="V18" s="163">
        <v>9133</v>
      </c>
      <c r="W18" s="165">
        <f t="shared" si="11"/>
        <v>5.1341084378957014E-2</v>
      </c>
      <c r="X18" s="164">
        <f t="shared" si="7"/>
        <v>0.21368770764119605</v>
      </c>
      <c r="Y18" s="162">
        <f t="shared" si="8"/>
        <v>446</v>
      </c>
      <c r="Z18" s="163">
        <f t="shared" si="9"/>
        <v>1608</v>
      </c>
      <c r="AA18" s="164">
        <f t="shared" si="3"/>
        <v>1.7351374354999279E-2</v>
      </c>
    </row>
    <row r="19" spans="1:27" x14ac:dyDescent="0.25">
      <c r="A19" s="161" t="s">
        <v>144</v>
      </c>
      <c r="B19" s="162" t="s">
        <v>128</v>
      </c>
      <c r="C19" s="163">
        <v>28126</v>
      </c>
      <c r="D19" s="163">
        <v>29927</v>
      </c>
      <c r="E19" s="163">
        <v>10486</v>
      </c>
      <c r="F19" s="163">
        <v>21405</v>
      </c>
      <c r="G19" s="163">
        <v>23509</v>
      </c>
      <c r="H19" s="163">
        <v>22165</v>
      </c>
      <c r="I19" s="165">
        <f t="shared" si="10"/>
        <v>-5.7169594623335707E-2</v>
      </c>
      <c r="J19" s="164">
        <f t="shared" si="4"/>
        <v>-0.25936445350352522</v>
      </c>
      <c r="K19" s="162">
        <f t="shared" si="5"/>
        <v>-1344</v>
      </c>
      <c r="L19" s="163">
        <f t="shared" si="6"/>
        <v>-7762</v>
      </c>
      <c r="M19" s="164">
        <f t="shared" si="1"/>
        <v>1.8460987473347547E-2</v>
      </c>
      <c r="P19" s="162" t="s">
        <v>128</v>
      </c>
      <c r="Q19" s="163">
        <v>19416</v>
      </c>
      <c r="R19" s="163">
        <v>18877</v>
      </c>
      <c r="S19" s="163">
        <v>6325</v>
      </c>
      <c r="T19" s="163">
        <v>13634</v>
      </c>
      <c r="U19" s="163">
        <v>14285</v>
      </c>
      <c r="V19" s="163">
        <v>13586</v>
      </c>
      <c r="W19" s="165">
        <f t="shared" si="11"/>
        <v>-4.8932446622331094E-2</v>
      </c>
      <c r="X19" s="164">
        <f t="shared" si="7"/>
        <v>-0.28028818138475398</v>
      </c>
      <c r="Y19" s="162">
        <f t="shared" si="8"/>
        <v>-699</v>
      </c>
      <c r="Z19" s="163">
        <f t="shared" si="9"/>
        <v>-5291</v>
      </c>
      <c r="AA19" s="164">
        <f t="shared" si="3"/>
        <v>2.5811428006900273E-2</v>
      </c>
    </row>
    <row r="20" spans="1:27" x14ac:dyDescent="0.25">
      <c r="A20" s="167" t="s">
        <v>145</v>
      </c>
      <c r="B20" s="162" t="s">
        <v>131</v>
      </c>
      <c r="C20" s="163">
        <v>52248</v>
      </c>
      <c r="D20" s="163">
        <v>45927</v>
      </c>
      <c r="E20" s="163">
        <v>17132</v>
      </c>
      <c r="F20" s="163">
        <v>21478</v>
      </c>
      <c r="G20" s="163">
        <v>26254</v>
      </c>
      <c r="H20" s="163">
        <v>27979</v>
      </c>
      <c r="I20" s="165">
        <f t="shared" si="10"/>
        <v>6.5704273634493715E-2</v>
      </c>
      <c r="J20" s="164">
        <f t="shared" si="4"/>
        <v>-0.39079408626733725</v>
      </c>
      <c r="K20" s="162">
        <f t="shared" si="5"/>
        <v>1725</v>
      </c>
      <c r="L20" s="163">
        <f t="shared" si="6"/>
        <v>-17948</v>
      </c>
      <c r="M20" s="164">
        <f t="shared" si="1"/>
        <v>2.3303404850746268E-2</v>
      </c>
      <c r="P20" s="162" t="s">
        <v>131</v>
      </c>
      <c r="Q20" s="163">
        <v>36543</v>
      </c>
      <c r="R20" s="163">
        <v>30606</v>
      </c>
      <c r="S20" s="163">
        <v>11509</v>
      </c>
      <c r="T20" s="163">
        <v>14445</v>
      </c>
      <c r="U20" s="163">
        <v>16113</v>
      </c>
      <c r="V20" s="163">
        <v>16304</v>
      </c>
      <c r="W20" s="165">
        <f t="shared" si="11"/>
        <v>1.1853782659964063E-2</v>
      </c>
      <c r="X20" s="164">
        <f t="shared" si="7"/>
        <v>-0.46729399464157351</v>
      </c>
      <c r="Y20" s="162">
        <f t="shared" si="8"/>
        <v>191</v>
      </c>
      <c r="Z20" s="163">
        <f t="shared" si="9"/>
        <v>-14302</v>
      </c>
      <c r="AA20" s="164">
        <f t="shared" si="3"/>
        <v>3.0975233492161199E-2</v>
      </c>
    </row>
    <row r="21" spans="1:27" x14ac:dyDescent="0.25">
      <c r="B21" s="168" t="s">
        <v>145</v>
      </c>
      <c r="C21" s="169">
        <f t="shared" ref="C21:H21" si="12">C13-SUM(C14:C20)</f>
        <v>278079</v>
      </c>
      <c r="D21" s="169">
        <f t="shared" si="12"/>
        <v>271783</v>
      </c>
      <c r="E21" s="169">
        <f t="shared" si="12"/>
        <v>86584</v>
      </c>
      <c r="F21" s="169">
        <f t="shared" si="12"/>
        <v>239570</v>
      </c>
      <c r="G21" s="169">
        <f t="shared" si="12"/>
        <v>257372</v>
      </c>
      <c r="H21" s="169">
        <f t="shared" si="12"/>
        <v>278955</v>
      </c>
      <c r="I21" s="171">
        <f t="shared" si="10"/>
        <v>8.3859161058700948E-2</v>
      </c>
      <c r="J21" s="170">
        <f t="shared" si="4"/>
        <v>2.638869980830294E-2</v>
      </c>
      <c r="K21" s="168">
        <f>H21-G21</f>
        <v>21583</v>
      </c>
      <c r="L21" s="169">
        <f t="shared" si="6"/>
        <v>7172</v>
      </c>
      <c r="M21" s="170">
        <f t="shared" si="1"/>
        <v>0.23233858608742003</v>
      </c>
      <c r="P21" s="168" t="s">
        <v>145</v>
      </c>
      <c r="Q21" s="169">
        <f t="shared" ref="Q21:V21" si="13">Q13-SUM(Q14:Q20)</f>
        <v>140825</v>
      </c>
      <c r="R21" s="169">
        <f t="shared" si="13"/>
        <v>126508</v>
      </c>
      <c r="S21" s="169">
        <f t="shared" si="13"/>
        <v>42547</v>
      </c>
      <c r="T21" s="169">
        <f t="shared" si="13"/>
        <v>129185</v>
      </c>
      <c r="U21" s="169">
        <f t="shared" si="13"/>
        <v>125477</v>
      </c>
      <c r="V21" s="169">
        <f t="shared" si="13"/>
        <v>134642</v>
      </c>
      <c r="W21" s="171">
        <f t="shared" si="11"/>
        <v>7.3041274496521202E-2</v>
      </c>
      <c r="X21" s="170">
        <f t="shared" si="7"/>
        <v>6.4296329085907544E-2</v>
      </c>
      <c r="Y21" s="168">
        <f>V21-U21</f>
        <v>9165</v>
      </c>
      <c r="Z21" s="169">
        <f t="shared" si="9"/>
        <v>8134</v>
      </c>
      <c r="AA21" s="170">
        <f t="shared" si="3"/>
        <v>0.25580025686037589</v>
      </c>
    </row>
    <row r="22" spans="1:27" x14ac:dyDescent="0.25">
      <c r="B22" s="153" t="s">
        <v>44</v>
      </c>
      <c r="C22" s="151"/>
      <c r="D22" s="151"/>
      <c r="E22" s="151"/>
      <c r="F22" s="151"/>
      <c r="G22" s="151"/>
      <c r="H22" s="152"/>
      <c r="I22" s="152"/>
      <c r="J22" s="152"/>
      <c r="K22" s="152"/>
      <c r="L22" s="151"/>
      <c r="M22" s="151"/>
    </row>
    <row r="23" spans="1:27" x14ac:dyDescent="0.25">
      <c r="B23" s="154" t="s">
        <v>68</v>
      </c>
      <c r="C23" s="176">
        <f>C24+C27</f>
        <v>378230</v>
      </c>
      <c r="D23" s="176">
        <f t="shared" ref="D23:H23" si="14">D24+D27</f>
        <v>391363</v>
      </c>
      <c r="E23" s="176">
        <f t="shared" si="14"/>
        <v>99694</v>
      </c>
      <c r="F23" s="176">
        <f t="shared" si="14"/>
        <v>266420</v>
      </c>
      <c r="G23" s="176">
        <f t="shared" si="14"/>
        <v>345229</v>
      </c>
      <c r="H23" s="176">
        <f t="shared" si="14"/>
        <v>365009</v>
      </c>
      <c r="I23" s="177">
        <f>IFERROR(H23/G23-1,"-")</f>
        <v>5.7295302538315163E-2</v>
      </c>
      <c r="J23" s="177">
        <f>IFERROR(H23/D23-1,"-")</f>
        <v>-6.7339017740563056E-2</v>
      </c>
      <c r="K23" s="176">
        <f>H23-G23</f>
        <v>19780</v>
      </c>
      <c r="L23" s="176">
        <f>H23-D23</f>
        <v>-26354</v>
      </c>
      <c r="M23" s="177">
        <f t="shared" ref="M23:M35" si="15">H23/H$9</f>
        <v>0.30401202691897655</v>
      </c>
    </row>
    <row r="24" spans="1:27" x14ac:dyDescent="0.25">
      <c r="B24" s="157" t="s">
        <v>97</v>
      </c>
      <c r="C24" s="158">
        <v>28720</v>
      </c>
      <c r="D24" s="158">
        <v>40072</v>
      </c>
      <c r="E24" s="158">
        <v>19862</v>
      </c>
      <c r="F24" s="158">
        <v>33147</v>
      </c>
      <c r="G24" s="158">
        <v>38670</v>
      </c>
      <c r="H24" s="158">
        <v>33455</v>
      </c>
      <c r="I24" s="160">
        <f>IFERROR(H24/G24-1,"-")</f>
        <v>-0.13485906387380397</v>
      </c>
      <c r="J24" s="159">
        <f t="shared" ref="J24:J35" si="16">IFERROR(H24/D24-1,"-")</f>
        <v>-0.16512777001397483</v>
      </c>
      <c r="K24" s="157">
        <f t="shared" ref="K24:K34" si="17">H24-G24</f>
        <v>-5215</v>
      </c>
      <c r="L24" s="158">
        <f t="shared" ref="L24:L35" si="18">H24-D24</f>
        <v>-6617</v>
      </c>
      <c r="M24" s="159">
        <f t="shared" si="15"/>
        <v>2.7864305703624734E-2</v>
      </c>
    </row>
    <row r="25" spans="1:27" x14ac:dyDescent="0.25">
      <c r="B25" s="162" t="s">
        <v>103</v>
      </c>
      <c r="C25" s="163">
        <v>18994</v>
      </c>
      <c r="D25" s="163">
        <v>28838</v>
      </c>
      <c r="E25" s="163">
        <v>17089</v>
      </c>
      <c r="F25" s="163">
        <v>18342</v>
      </c>
      <c r="G25" s="163">
        <v>20442</v>
      </c>
      <c r="H25" s="163">
        <v>16667</v>
      </c>
      <c r="I25" s="165">
        <f>IFERROR(H25/G25-1,"-")</f>
        <v>-0.18466881909793564</v>
      </c>
      <c r="J25" s="164">
        <f t="shared" si="16"/>
        <v>-0.42204729870310009</v>
      </c>
      <c r="K25" s="162">
        <f t="shared" si="17"/>
        <v>-3775</v>
      </c>
      <c r="L25" s="163">
        <f t="shared" si="18"/>
        <v>-12171</v>
      </c>
      <c r="M25" s="164">
        <f t="shared" si="15"/>
        <v>1.3881763059701492E-2</v>
      </c>
    </row>
    <row r="26" spans="1:27" x14ac:dyDescent="0.25">
      <c r="B26" s="162" t="s">
        <v>100</v>
      </c>
      <c r="C26" s="163">
        <v>9726</v>
      </c>
      <c r="D26" s="163">
        <v>11234</v>
      </c>
      <c r="E26" s="163">
        <v>2773</v>
      </c>
      <c r="F26" s="163">
        <v>14805</v>
      </c>
      <c r="G26" s="163">
        <v>18228</v>
      </c>
      <c r="H26" s="163">
        <v>16788</v>
      </c>
      <c r="I26" s="165">
        <f>IFERROR(H26/G26-1,"-")</f>
        <v>-7.8999341672152723E-2</v>
      </c>
      <c r="J26" s="164">
        <f t="shared" si="16"/>
        <v>0.49439202421221284</v>
      </c>
      <c r="K26" s="162">
        <f t="shared" si="17"/>
        <v>-1440</v>
      </c>
      <c r="L26" s="163">
        <f t="shared" si="18"/>
        <v>5554</v>
      </c>
      <c r="M26" s="164">
        <f t="shared" si="15"/>
        <v>1.3982542643923242E-2</v>
      </c>
    </row>
    <row r="27" spans="1:27" x14ac:dyDescent="0.25">
      <c r="B27" s="157" t="s">
        <v>107</v>
      </c>
      <c r="C27" s="158">
        <v>349510</v>
      </c>
      <c r="D27" s="158">
        <v>351291</v>
      </c>
      <c r="E27" s="158">
        <v>79832</v>
      </c>
      <c r="F27" s="158">
        <v>233273</v>
      </c>
      <c r="G27" s="158">
        <v>306559</v>
      </c>
      <c r="H27" s="158">
        <v>331554</v>
      </c>
      <c r="I27" s="160">
        <f>IFERROR(H27/G27-1,"-")</f>
        <v>8.153406032770194E-2</v>
      </c>
      <c r="J27" s="159">
        <f t="shared" si="16"/>
        <v>-5.6184189176494703E-2</v>
      </c>
      <c r="K27" s="157">
        <f t="shared" si="17"/>
        <v>24995</v>
      </c>
      <c r="L27" s="158">
        <f t="shared" si="18"/>
        <v>-19737</v>
      </c>
      <c r="M27" s="159">
        <f t="shared" si="15"/>
        <v>0.2761477212153518</v>
      </c>
    </row>
    <row r="28" spans="1:27" x14ac:dyDescent="0.25">
      <c r="B28" s="162" t="s">
        <v>110</v>
      </c>
      <c r="C28" s="163">
        <v>214309</v>
      </c>
      <c r="D28" s="163">
        <v>207813</v>
      </c>
      <c r="E28" s="163">
        <v>42121</v>
      </c>
      <c r="F28" s="163">
        <v>126472</v>
      </c>
      <c r="G28" s="163">
        <v>173760</v>
      </c>
      <c r="H28" s="163">
        <v>196977</v>
      </c>
      <c r="I28" s="165">
        <f t="shared" ref="I28:I35" si="19">IFERROR(H28/G28-1,"-")</f>
        <v>0.13361533149171279</v>
      </c>
      <c r="J28" s="164">
        <f t="shared" si="16"/>
        <v>-5.2143032437816705E-2</v>
      </c>
      <c r="K28" s="162">
        <f t="shared" si="17"/>
        <v>23217</v>
      </c>
      <c r="L28" s="163">
        <f t="shared" si="18"/>
        <v>-10836</v>
      </c>
      <c r="M28" s="164">
        <f t="shared" si="15"/>
        <v>0.16406000133262261</v>
      </c>
    </row>
    <row r="29" spans="1:27" x14ac:dyDescent="0.25">
      <c r="B29" s="162" t="s">
        <v>113</v>
      </c>
      <c r="C29" s="163">
        <v>32403</v>
      </c>
      <c r="D29" s="163">
        <v>28681</v>
      </c>
      <c r="E29" s="163">
        <v>6914</v>
      </c>
      <c r="F29" s="163">
        <v>13406</v>
      </c>
      <c r="G29" s="163">
        <v>14983</v>
      </c>
      <c r="H29" s="163">
        <v>16601</v>
      </c>
      <c r="I29" s="165">
        <f t="shared" si="19"/>
        <v>0.1079890542614963</v>
      </c>
      <c r="J29" s="164">
        <f t="shared" si="16"/>
        <v>-0.42118475645897979</v>
      </c>
      <c r="K29" s="162">
        <f t="shared" si="17"/>
        <v>1618</v>
      </c>
      <c r="L29" s="163">
        <f t="shared" si="18"/>
        <v>-12080</v>
      </c>
      <c r="M29" s="164">
        <f t="shared" si="15"/>
        <v>1.3826792377398721E-2</v>
      </c>
    </row>
    <row r="30" spans="1:27" x14ac:dyDescent="0.25">
      <c r="B30" s="162" t="s">
        <v>116</v>
      </c>
      <c r="C30" s="163">
        <v>5413</v>
      </c>
      <c r="D30" s="163">
        <v>9282</v>
      </c>
      <c r="E30" s="163">
        <v>3247</v>
      </c>
      <c r="F30" s="163">
        <v>10816</v>
      </c>
      <c r="G30" s="163">
        <v>18863</v>
      </c>
      <c r="H30" s="163">
        <v>15807</v>
      </c>
      <c r="I30" s="165">
        <f t="shared" si="19"/>
        <v>-0.16201028468430256</v>
      </c>
      <c r="J30" s="164">
        <f t="shared" si="16"/>
        <v>0.70297349709114409</v>
      </c>
      <c r="K30" s="162">
        <f t="shared" si="17"/>
        <v>-3056</v>
      </c>
      <c r="L30" s="163">
        <f t="shared" si="18"/>
        <v>6525</v>
      </c>
      <c r="M30" s="164">
        <f t="shared" si="15"/>
        <v>1.3165478411513859E-2</v>
      </c>
    </row>
    <row r="31" spans="1:27" x14ac:dyDescent="0.25">
      <c r="B31" s="162" t="s">
        <v>123</v>
      </c>
      <c r="C31" s="163">
        <v>11829</v>
      </c>
      <c r="D31" s="163">
        <v>13293</v>
      </c>
      <c r="E31" s="163">
        <v>2765</v>
      </c>
      <c r="F31" s="163">
        <v>11506</v>
      </c>
      <c r="G31" s="163">
        <v>13404</v>
      </c>
      <c r="H31" s="163">
        <v>10547</v>
      </c>
      <c r="I31" s="165">
        <f t="shared" si="19"/>
        <v>-0.21314532975231271</v>
      </c>
      <c r="J31" s="164">
        <f t="shared" si="16"/>
        <v>-0.20657488903934407</v>
      </c>
      <c r="K31" s="162">
        <f t="shared" si="17"/>
        <v>-2857</v>
      </c>
      <c r="L31" s="163">
        <f t="shared" si="18"/>
        <v>-2746</v>
      </c>
      <c r="M31" s="164">
        <f t="shared" si="15"/>
        <v>8.7844816098081018E-3</v>
      </c>
    </row>
    <row r="32" spans="1:27" x14ac:dyDescent="0.25">
      <c r="B32" s="162" t="s">
        <v>119</v>
      </c>
      <c r="C32" s="163">
        <v>4661</v>
      </c>
      <c r="D32" s="163">
        <v>5204</v>
      </c>
      <c r="E32" s="163">
        <v>2258</v>
      </c>
      <c r="F32" s="163">
        <v>5114</v>
      </c>
      <c r="G32" s="163">
        <v>5613</v>
      </c>
      <c r="H32" s="163">
        <v>5322</v>
      </c>
      <c r="I32" s="165">
        <f t="shared" si="19"/>
        <v>-5.1843933725280622E-2</v>
      </c>
      <c r="J32" s="164">
        <f t="shared" si="16"/>
        <v>2.2674865488086171E-2</v>
      </c>
      <c r="K32" s="162">
        <f t="shared" si="17"/>
        <v>-291</v>
      </c>
      <c r="L32" s="163">
        <f t="shared" si="18"/>
        <v>118</v>
      </c>
      <c r="M32" s="164">
        <f t="shared" si="15"/>
        <v>4.4326359275053302E-3</v>
      </c>
    </row>
    <row r="33" spans="2:13" x14ac:dyDescent="0.25">
      <c r="B33" s="162" t="s">
        <v>128</v>
      </c>
      <c r="C33" s="163">
        <v>3555</v>
      </c>
      <c r="D33" s="163">
        <v>4816</v>
      </c>
      <c r="E33" s="163">
        <v>2014</v>
      </c>
      <c r="F33" s="163">
        <v>2799</v>
      </c>
      <c r="G33" s="163">
        <v>3613</v>
      </c>
      <c r="H33" s="163">
        <v>3310</v>
      </c>
      <c r="I33" s="165">
        <f t="shared" si="19"/>
        <v>-8.3863825076114007E-2</v>
      </c>
      <c r="J33" s="164">
        <f t="shared" si="16"/>
        <v>-0.31270764119601324</v>
      </c>
      <c r="K33" s="162">
        <f t="shared" si="17"/>
        <v>-303</v>
      </c>
      <c r="L33" s="163">
        <f t="shared" si="18"/>
        <v>-1506</v>
      </c>
      <c r="M33" s="164">
        <f t="shared" si="15"/>
        <v>2.7568630063965886E-3</v>
      </c>
    </row>
    <row r="34" spans="2:13" x14ac:dyDescent="0.25">
      <c r="B34" s="162" t="s">
        <v>131</v>
      </c>
      <c r="C34" s="163">
        <v>5594</v>
      </c>
      <c r="D34" s="163">
        <v>6271</v>
      </c>
      <c r="E34" s="163">
        <v>1805</v>
      </c>
      <c r="F34" s="163">
        <v>2429</v>
      </c>
      <c r="G34" s="163">
        <v>3635</v>
      </c>
      <c r="H34" s="163">
        <v>3275</v>
      </c>
      <c r="I34" s="165">
        <f t="shared" si="19"/>
        <v>-9.9037138927097645E-2</v>
      </c>
      <c r="J34" s="164">
        <f t="shared" si="16"/>
        <v>-0.47775474405995855</v>
      </c>
      <c r="K34" s="162">
        <f t="shared" si="17"/>
        <v>-360</v>
      </c>
      <c r="L34" s="163">
        <f t="shared" si="18"/>
        <v>-2996</v>
      </c>
      <c r="M34" s="164">
        <f t="shared" si="15"/>
        <v>2.7277118869936034E-3</v>
      </c>
    </row>
    <row r="35" spans="2:13" x14ac:dyDescent="0.25">
      <c r="B35" s="168" t="s">
        <v>145</v>
      </c>
      <c r="C35" s="169">
        <f t="shared" ref="C35:H35" si="20">C27-SUM(C28:C34)</f>
        <v>71746</v>
      </c>
      <c r="D35" s="169">
        <f t="shared" si="20"/>
        <v>75931</v>
      </c>
      <c r="E35" s="169">
        <f t="shared" si="20"/>
        <v>18708</v>
      </c>
      <c r="F35" s="169">
        <f t="shared" si="20"/>
        <v>60731</v>
      </c>
      <c r="G35" s="169">
        <f t="shared" si="20"/>
        <v>72688</v>
      </c>
      <c r="H35" s="169">
        <f t="shared" si="20"/>
        <v>79715</v>
      </c>
      <c r="I35" s="171">
        <f t="shared" si="19"/>
        <v>9.6673453664979148E-2</v>
      </c>
      <c r="J35" s="170">
        <f t="shared" si="16"/>
        <v>4.9834718362724129E-2</v>
      </c>
      <c r="K35" s="168">
        <f>H35-G35</f>
        <v>7027</v>
      </c>
      <c r="L35" s="169">
        <f t="shared" si="18"/>
        <v>3784</v>
      </c>
      <c r="M35" s="170">
        <f t="shared" si="15"/>
        <v>6.6393756663113007E-2</v>
      </c>
    </row>
    <row r="36" spans="2:13" x14ac:dyDescent="0.25">
      <c r="B36" s="153" t="s">
        <v>45</v>
      </c>
      <c r="C36" s="151"/>
      <c r="D36" s="151"/>
      <c r="E36" s="151"/>
      <c r="F36" s="151"/>
      <c r="G36" s="151"/>
      <c r="H36" s="152"/>
      <c r="I36" s="152"/>
      <c r="J36" s="152"/>
      <c r="K36" s="152"/>
      <c r="L36" s="151"/>
      <c r="M36" s="151"/>
    </row>
    <row r="37" spans="2:13" x14ac:dyDescent="0.25">
      <c r="B37" s="154" t="s">
        <v>68</v>
      </c>
      <c r="C37" s="176">
        <f>C38+C41</f>
        <v>613883</v>
      </c>
      <c r="D37" s="176">
        <f t="shared" ref="D37:H37" si="21">D38+D41</f>
        <v>569416</v>
      </c>
      <c r="E37" s="176">
        <f t="shared" si="21"/>
        <v>158323</v>
      </c>
      <c r="F37" s="176">
        <f t="shared" si="21"/>
        <v>490978</v>
      </c>
      <c r="G37" s="176">
        <f t="shared" si="21"/>
        <v>509465</v>
      </c>
      <c r="H37" s="176">
        <f t="shared" si="21"/>
        <v>526356</v>
      </c>
      <c r="I37" s="177">
        <f>IFERROR(H37/G37-1,"-")</f>
        <v>3.3154387445653688E-2</v>
      </c>
      <c r="J37" s="177">
        <f>IFERROR(H37/D37-1,"-")</f>
        <v>-7.5621338353681677E-2</v>
      </c>
      <c r="K37" s="176">
        <f>H37-G37</f>
        <v>16891</v>
      </c>
      <c r="L37" s="176">
        <f>H37-D37</f>
        <v>-43060</v>
      </c>
      <c r="M37" s="177">
        <f t="shared" ref="M37:M49" si="22">H37/H$9</f>
        <v>0.43839618869936037</v>
      </c>
    </row>
    <row r="38" spans="2:13" x14ac:dyDescent="0.25">
      <c r="B38" s="157" t="s">
        <v>97</v>
      </c>
      <c r="C38" s="158">
        <v>54203</v>
      </c>
      <c r="D38" s="158">
        <v>46867</v>
      </c>
      <c r="E38" s="158">
        <v>24919</v>
      </c>
      <c r="F38" s="158">
        <v>40863</v>
      </c>
      <c r="G38" s="158">
        <v>37825</v>
      </c>
      <c r="H38" s="158">
        <v>33853</v>
      </c>
      <c r="I38" s="160">
        <f>IFERROR(H38/G38-1,"-")</f>
        <v>-0.10500991407799076</v>
      </c>
      <c r="J38" s="159">
        <f t="shared" ref="J38:J49" si="23">IFERROR(H38/D38-1,"-")</f>
        <v>-0.27767939061599844</v>
      </c>
      <c r="K38" s="157">
        <f t="shared" ref="K38:K48" si="24">H38-G38</f>
        <v>-3972</v>
      </c>
      <c r="L38" s="158">
        <f t="shared" ref="L38:L49" si="25">H38-D38</f>
        <v>-13014</v>
      </c>
      <c r="M38" s="159">
        <f t="shared" si="22"/>
        <v>2.8195795575692965E-2</v>
      </c>
    </row>
    <row r="39" spans="2:13" x14ac:dyDescent="0.25">
      <c r="B39" s="162" t="s">
        <v>103</v>
      </c>
      <c r="C39" s="163">
        <v>30502</v>
      </c>
      <c r="D39" s="163">
        <v>33149</v>
      </c>
      <c r="E39" s="163">
        <v>19672</v>
      </c>
      <c r="F39" s="163">
        <v>29416</v>
      </c>
      <c r="G39" s="163">
        <v>22977</v>
      </c>
      <c r="H39" s="163">
        <v>18844</v>
      </c>
      <c r="I39" s="165">
        <f>IFERROR(H39/G39-1,"-")</f>
        <v>-0.17987552770161463</v>
      </c>
      <c r="J39" s="164">
        <f t="shared" si="23"/>
        <v>-0.43153639627138074</v>
      </c>
      <c r="K39" s="162">
        <f t="shared" si="24"/>
        <v>-4133</v>
      </c>
      <c r="L39" s="163">
        <f t="shared" si="25"/>
        <v>-14305</v>
      </c>
      <c r="M39" s="164">
        <f t="shared" si="22"/>
        <v>1.5694962686567164E-2</v>
      </c>
    </row>
    <row r="40" spans="2:13" x14ac:dyDescent="0.25">
      <c r="B40" s="162" t="s">
        <v>100</v>
      </c>
      <c r="C40" s="163">
        <v>23701</v>
      </c>
      <c r="D40" s="163">
        <v>13718</v>
      </c>
      <c r="E40" s="163">
        <v>5247</v>
      </c>
      <c r="F40" s="163">
        <v>11447</v>
      </c>
      <c r="G40" s="163">
        <v>14848</v>
      </c>
      <c r="H40" s="163">
        <v>15009</v>
      </c>
      <c r="I40" s="165">
        <f>IFERROR(H40/G40-1,"-")</f>
        <v>1.0843211206896575E-2</v>
      </c>
      <c r="J40" s="164">
        <f t="shared" si="23"/>
        <v>9.4109928561014744E-2</v>
      </c>
      <c r="K40" s="162">
        <f t="shared" si="24"/>
        <v>161</v>
      </c>
      <c r="L40" s="163">
        <f t="shared" si="25"/>
        <v>1291</v>
      </c>
      <c r="M40" s="164">
        <f t="shared" si="22"/>
        <v>1.2500832889125799E-2</v>
      </c>
    </row>
    <row r="41" spans="2:13" x14ac:dyDescent="0.25">
      <c r="B41" s="157" t="s">
        <v>107</v>
      </c>
      <c r="C41" s="158">
        <v>559680</v>
      </c>
      <c r="D41" s="158">
        <v>522549</v>
      </c>
      <c r="E41" s="158">
        <v>133404</v>
      </c>
      <c r="F41" s="158">
        <v>450115</v>
      </c>
      <c r="G41" s="158">
        <v>471640</v>
      </c>
      <c r="H41" s="158">
        <v>492503</v>
      </c>
      <c r="I41" s="160">
        <f>IFERROR(H41/G41-1,"-")</f>
        <v>4.4235009753201604E-2</v>
      </c>
      <c r="J41" s="159">
        <f t="shared" si="23"/>
        <v>-5.7498913977445221E-2</v>
      </c>
      <c r="K41" s="157">
        <f t="shared" si="24"/>
        <v>20863</v>
      </c>
      <c r="L41" s="158">
        <f t="shared" si="25"/>
        <v>-30046</v>
      </c>
      <c r="M41" s="159">
        <f t="shared" si="22"/>
        <v>0.41020039312366735</v>
      </c>
    </row>
    <row r="42" spans="2:13" x14ac:dyDescent="0.25">
      <c r="B42" s="162" t="s">
        <v>110</v>
      </c>
      <c r="C42" s="163">
        <v>296627</v>
      </c>
      <c r="D42" s="163">
        <v>290662</v>
      </c>
      <c r="E42" s="163">
        <v>54606</v>
      </c>
      <c r="F42" s="163">
        <v>237602</v>
      </c>
      <c r="G42" s="163">
        <v>260390</v>
      </c>
      <c r="H42" s="163">
        <v>270591</v>
      </c>
      <c r="I42" s="165">
        <f t="shared" ref="I42:I49" si="26">IFERROR(H42/G42-1,"-")</f>
        <v>3.9175851607204493E-2</v>
      </c>
      <c r="J42" s="164">
        <f t="shared" si="23"/>
        <v>-6.905271414908043E-2</v>
      </c>
      <c r="K42" s="162">
        <f t="shared" si="24"/>
        <v>10201</v>
      </c>
      <c r="L42" s="163">
        <f t="shared" si="25"/>
        <v>-20071</v>
      </c>
      <c r="M42" s="164">
        <f t="shared" si="22"/>
        <v>0.2253723014392324</v>
      </c>
    </row>
    <row r="43" spans="2:13" x14ac:dyDescent="0.25">
      <c r="B43" s="162" t="s">
        <v>113</v>
      </c>
      <c r="C43" s="163">
        <v>20961</v>
      </c>
      <c r="D43" s="163">
        <v>14140</v>
      </c>
      <c r="E43" s="163">
        <v>4782</v>
      </c>
      <c r="F43" s="163">
        <v>11278</v>
      </c>
      <c r="G43" s="163">
        <v>11705</v>
      </c>
      <c r="H43" s="163">
        <v>13041</v>
      </c>
      <c r="I43" s="165">
        <f t="shared" si="26"/>
        <v>0.11413925672789405</v>
      </c>
      <c r="J43" s="164">
        <f t="shared" si="23"/>
        <v>-7.7722772277227681E-2</v>
      </c>
      <c r="K43" s="162">
        <f t="shared" si="24"/>
        <v>1336</v>
      </c>
      <c r="L43" s="163">
        <f t="shared" si="25"/>
        <v>-1099</v>
      </c>
      <c r="M43" s="164">
        <f t="shared" si="22"/>
        <v>1.0861707089552239E-2</v>
      </c>
    </row>
    <row r="44" spans="2:13" x14ac:dyDescent="0.25">
      <c r="B44" s="162" t="s">
        <v>116</v>
      </c>
      <c r="C44" s="163">
        <v>8853</v>
      </c>
      <c r="D44" s="163">
        <v>7788</v>
      </c>
      <c r="E44" s="163">
        <v>3603</v>
      </c>
      <c r="F44" s="163">
        <v>9561</v>
      </c>
      <c r="G44" s="163">
        <v>9147</v>
      </c>
      <c r="H44" s="163">
        <v>9486</v>
      </c>
      <c r="I44" s="165">
        <f t="shared" si="26"/>
        <v>3.7061331584125945E-2</v>
      </c>
      <c r="J44" s="164">
        <f t="shared" si="23"/>
        <v>0.21802773497688754</v>
      </c>
      <c r="K44" s="162">
        <f t="shared" si="24"/>
        <v>339</v>
      </c>
      <c r="L44" s="163">
        <f t="shared" si="25"/>
        <v>1698</v>
      </c>
      <c r="M44" s="164">
        <f t="shared" si="22"/>
        <v>7.900786247334755E-3</v>
      </c>
    </row>
    <row r="45" spans="2:13" x14ac:dyDescent="0.25">
      <c r="B45" s="162" t="s">
        <v>123</v>
      </c>
      <c r="C45" s="163">
        <v>27375</v>
      </c>
      <c r="D45" s="163">
        <v>26443</v>
      </c>
      <c r="E45" s="163">
        <v>6908</v>
      </c>
      <c r="F45" s="163">
        <v>26421</v>
      </c>
      <c r="G45" s="163">
        <v>25836</v>
      </c>
      <c r="H45" s="163">
        <v>25720</v>
      </c>
      <c r="I45" s="165">
        <f t="shared" si="26"/>
        <v>-4.4898591113174957E-3</v>
      </c>
      <c r="J45" s="164">
        <f t="shared" si="23"/>
        <v>-2.7341829595734168E-2</v>
      </c>
      <c r="K45" s="162">
        <f t="shared" si="24"/>
        <v>-116</v>
      </c>
      <c r="L45" s="163">
        <f t="shared" si="25"/>
        <v>-723</v>
      </c>
      <c r="M45" s="164">
        <f t="shared" si="22"/>
        <v>2.1421908315565032E-2</v>
      </c>
    </row>
    <row r="46" spans="2:13" x14ac:dyDescent="0.25">
      <c r="B46" s="162" t="s">
        <v>119</v>
      </c>
      <c r="C46" s="163">
        <v>9080</v>
      </c>
      <c r="D46" s="163">
        <v>7525</v>
      </c>
      <c r="E46" s="163">
        <v>3124</v>
      </c>
      <c r="F46" s="163">
        <v>7989</v>
      </c>
      <c r="G46" s="163">
        <v>8687</v>
      </c>
      <c r="H46" s="163">
        <v>9133</v>
      </c>
      <c r="I46" s="165">
        <f t="shared" si="26"/>
        <v>5.1341084378957014E-2</v>
      </c>
      <c r="J46" s="164">
        <f t="shared" si="23"/>
        <v>0.21368770764119605</v>
      </c>
      <c r="K46" s="162">
        <f t="shared" si="24"/>
        <v>446</v>
      </c>
      <c r="L46" s="163">
        <f t="shared" si="25"/>
        <v>1608</v>
      </c>
      <c r="M46" s="164">
        <f t="shared" si="22"/>
        <v>7.6067763859275052E-3</v>
      </c>
    </row>
    <row r="47" spans="2:13" x14ac:dyDescent="0.25">
      <c r="B47" s="162" t="s">
        <v>128</v>
      </c>
      <c r="C47" s="163">
        <v>19416</v>
      </c>
      <c r="D47" s="163">
        <v>18877</v>
      </c>
      <c r="E47" s="163">
        <v>6325</v>
      </c>
      <c r="F47" s="163">
        <v>13634</v>
      </c>
      <c r="G47" s="163">
        <v>14285</v>
      </c>
      <c r="H47" s="163">
        <v>13586</v>
      </c>
      <c r="I47" s="165">
        <f t="shared" si="26"/>
        <v>-4.8932446622331094E-2</v>
      </c>
      <c r="J47" s="164">
        <f t="shared" si="23"/>
        <v>-0.28028818138475398</v>
      </c>
      <c r="K47" s="162">
        <f t="shared" si="24"/>
        <v>-699</v>
      </c>
      <c r="L47" s="163">
        <f t="shared" si="25"/>
        <v>-5291</v>
      </c>
      <c r="M47" s="164">
        <f t="shared" si="22"/>
        <v>1.1315631663113007E-2</v>
      </c>
    </row>
    <row r="48" spans="2:13" x14ac:dyDescent="0.25">
      <c r="B48" s="162" t="s">
        <v>131</v>
      </c>
      <c r="C48" s="163">
        <v>36543</v>
      </c>
      <c r="D48" s="163">
        <v>30606</v>
      </c>
      <c r="E48" s="163">
        <v>11509</v>
      </c>
      <c r="F48" s="163">
        <v>14445</v>
      </c>
      <c r="G48" s="163">
        <v>16113</v>
      </c>
      <c r="H48" s="163">
        <v>16304</v>
      </c>
      <c r="I48" s="165">
        <f t="shared" si="26"/>
        <v>1.1853782659964063E-2</v>
      </c>
      <c r="J48" s="164">
        <f t="shared" si="23"/>
        <v>-0.46729399464157351</v>
      </c>
      <c r="K48" s="162">
        <f t="shared" si="24"/>
        <v>191</v>
      </c>
      <c r="L48" s="163">
        <f t="shared" si="25"/>
        <v>-14302</v>
      </c>
      <c r="M48" s="164">
        <f t="shared" si="22"/>
        <v>1.3579424307036247E-2</v>
      </c>
    </row>
    <row r="49" spans="2:13" x14ac:dyDescent="0.25">
      <c r="B49" s="168" t="s">
        <v>145</v>
      </c>
      <c r="C49" s="169">
        <f t="shared" ref="C49:H49" si="27">C41-SUM(C42:C48)</f>
        <v>140825</v>
      </c>
      <c r="D49" s="169">
        <f t="shared" si="27"/>
        <v>126508</v>
      </c>
      <c r="E49" s="169">
        <f t="shared" si="27"/>
        <v>42547</v>
      </c>
      <c r="F49" s="169">
        <f t="shared" si="27"/>
        <v>129185</v>
      </c>
      <c r="G49" s="169">
        <f t="shared" si="27"/>
        <v>125477</v>
      </c>
      <c r="H49" s="169">
        <f t="shared" si="27"/>
        <v>134642</v>
      </c>
      <c r="I49" s="171">
        <f t="shared" si="26"/>
        <v>7.3041274496521202E-2</v>
      </c>
      <c r="J49" s="170">
        <f t="shared" si="23"/>
        <v>6.4296329085907544E-2</v>
      </c>
      <c r="K49" s="168">
        <f>H49-G49</f>
        <v>9165</v>
      </c>
      <c r="L49" s="169">
        <f t="shared" si="25"/>
        <v>8134</v>
      </c>
      <c r="M49" s="170">
        <f t="shared" si="22"/>
        <v>0.11214185767590619</v>
      </c>
    </row>
    <row r="50" spans="2:13" x14ac:dyDescent="0.25">
      <c r="B50" s="153" t="s">
        <v>46</v>
      </c>
      <c r="C50" s="151"/>
      <c r="D50" s="151"/>
      <c r="E50" s="151"/>
      <c r="F50" s="151"/>
      <c r="G50" s="151"/>
      <c r="H50" s="152"/>
      <c r="I50" s="152"/>
      <c r="J50" s="152"/>
      <c r="K50" s="152"/>
      <c r="L50" s="151"/>
      <c r="M50" s="151"/>
    </row>
    <row r="51" spans="2:13" x14ac:dyDescent="0.25">
      <c r="B51" s="154" t="s">
        <v>68</v>
      </c>
      <c r="C51" s="176">
        <f>IFERROR(C52+C55,"nd")</f>
        <v>6067</v>
      </c>
      <c r="D51" s="176">
        <f t="shared" ref="D51:H51" si="28">IFERROR(D52+D55,"nd")</f>
        <v>6255</v>
      </c>
      <c r="E51" s="176">
        <f t="shared" si="28"/>
        <v>1878</v>
      </c>
      <c r="F51" s="176">
        <f t="shared" si="28"/>
        <v>0</v>
      </c>
      <c r="G51" s="176">
        <f t="shared" si="28"/>
        <v>0</v>
      </c>
      <c r="H51" s="176">
        <f t="shared" si="28"/>
        <v>0</v>
      </c>
      <c r="I51" s="177" t="str">
        <f>IFERROR(H51/G51-1,"-")</f>
        <v>-</v>
      </c>
      <c r="J51" s="177">
        <f>IFERROR(H51/D51-1,"-")</f>
        <v>-1</v>
      </c>
      <c r="K51" s="176">
        <f>H51-G51</f>
        <v>0</v>
      </c>
      <c r="L51" s="176">
        <f>H51-D51</f>
        <v>-6255</v>
      </c>
      <c r="M51" s="177">
        <f t="shared" ref="M51:M63" si="29">H51/H$9</f>
        <v>0</v>
      </c>
    </row>
    <row r="52" spans="2:13" x14ac:dyDescent="0.25">
      <c r="B52" s="157" t="s">
        <v>97</v>
      </c>
      <c r="C52" s="158">
        <v>1462</v>
      </c>
      <c r="D52" s="158">
        <v>1852</v>
      </c>
      <c r="E52" s="158">
        <v>350</v>
      </c>
      <c r="F52" s="158">
        <v>0</v>
      </c>
      <c r="G52" s="158">
        <v>0</v>
      </c>
      <c r="H52" s="158">
        <v>0</v>
      </c>
      <c r="I52" s="160" t="str">
        <f>IFERROR(H52/G52-1,"-")</f>
        <v>-</v>
      </c>
      <c r="J52" s="159">
        <f t="shared" ref="J52:J63" si="30">IFERROR(H52/D52-1,"-")</f>
        <v>-1</v>
      </c>
      <c r="K52" s="157">
        <f t="shared" ref="K52:K62" si="31">H52-G52</f>
        <v>0</v>
      </c>
      <c r="L52" s="158">
        <f t="shared" ref="L52:L63" si="32">H52-D52</f>
        <v>-1852</v>
      </c>
      <c r="M52" s="159">
        <f t="shared" si="29"/>
        <v>0</v>
      </c>
    </row>
    <row r="53" spans="2:13" x14ac:dyDescent="0.25">
      <c r="B53" s="162" t="s">
        <v>103</v>
      </c>
      <c r="C53" s="163">
        <v>1186</v>
      </c>
      <c r="D53" s="163">
        <v>1153</v>
      </c>
      <c r="E53" s="163">
        <v>171</v>
      </c>
      <c r="F53" s="163">
        <v>0</v>
      </c>
      <c r="G53" s="163">
        <v>0</v>
      </c>
      <c r="H53" s="163">
        <v>0</v>
      </c>
      <c r="I53" s="165" t="str">
        <f>IFERROR(H53/G53-1,"-")</f>
        <v>-</v>
      </c>
      <c r="J53" s="164">
        <f t="shared" si="30"/>
        <v>-1</v>
      </c>
      <c r="K53" s="162">
        <f t="shared" si="31"/>
        <v>0</v>
      </c>
      <c r="L53" s="163">
        <f t="shared" si="32"/>
        <v>-1153</v>
      </c>
      <c r="M53" s="164">
        <f t="shared" si="29"/>
        <v>0</v>
      </c>
    </row>
    <row r="54" spans="2:13" x14ac:dyDescent="0.25">
      <c r="B54" s="162" t="s">
        <v>100</v>
      </c>
      <c r="C54" s="163">
        <v>276</v>
      </c>
      <c r="D54" s="163">
        <v>699</v>
      </c>
      <c r="E54" s="163">
        <v>179</v>
      </c>
      <c r="F54" s="163">
        <v>0</v>
      </c>
      <c r="G54" s="163">
        <v>0</v>
      </c>
      <c r="H54" s="163">
        <v>0</v>
      </c>
      <c r="I54" s="165" t="str">
        <f>IFERROR(H54/G54-1,"-")</f>
        <v>-</v>
      </c>
      <c r="J54" s="164">
        <f t="shared" si="30"/>
        <v>-1</v>
      </c>
      <c r="K54" s="162">
        <f t="shared" si="31"/>
        <v>0</v>
      </c>
      <c r="L54" s="163">
        <f t="shared" si="32"/>
        <v>-699</v>
      </c>
      <c r="M54" s="164">
        <f t="shared" si="29"/>
        <v>0</v>
      </c>
    </row>
    <row r="55" spans="2:13" x14ac:dyDescent="0.25">
      <c r="B55" s="157" t="s">
        <v>107</v>
      </c>
      <c r="C55" s="158">
        <v>4605</v>
      </c>
      <c r="D55" s="158">
        <v>4403</v>
      </c>
      <c r="E55" s="158">
        <v>1528</v>
      </c>
      <c r="F55" s="158">
        <v>0</v>
      </c>
      <c r="G55" s="158">
        <v>0</v>
      </c>
      <c r="H55" s="158">
        <v>0</v>
      </c>
      <c r="I55" s="160" t="str">
        <f>IFERROR(H55/G55-1,"-")</f>
        <v>-</v>
      </c>
      <c r="J55" s="159">
        <f t="shared" si="30"/>
        <v>-1</v>
      </c>
      <c r="K55" s="157">
        <f t="shared" si="31"/>
        <v>0</v>
      </c>
      <c r="L55" s="158">
        <f t="shared" si="32"/>
        <v>-4403</v>
      </c>
      <c r="M55" s="159">
        <f t="shared" si="29"/>
        <v>0</v>
      </c>
    </row>
    <row r="56" spans="2:13" x14ac:dyDescent="0.25">
      <c r="B56" s="162" t="s">
        <v>110</v>
      </c>
      <c r="C56" s="163">
        <v>1531</v>
      </c>
      <c r="D56" s="163">
        <v>1681</v>
      </c>
      <c r="E56" s="163">
        <v>596</v>
      </c>
      <c r="F56" s="163">
        <v>0</v>
      </c>
      <c r="G56" s="163">
        <v>0</v>
      </c>
      <c r="H56" s="163">
        <v>0</v>
      </c>
      <c r="I56" s="165" t="str">
        <f t="shared" ref="I56:I63" si="33">IFERROR(H56/G56-1,"-")</f>
        <v>-</v>
      </c>
      <c r="J56" s="164">
        <f t="shared" si="30"/>
        <v>-1</v>
      </c>
      <c r="K56" s="162">
        <f t="shared" si="31"/>
        <v>0</v>
      </c>
      <c r="L56" s="163">
        <f t="shared" si="32"/>
        <v>-1681</v>
      </c>
      <c r="M56" s="164">
        <f t="shared" si="29"/>
        <v>0</v>
      </c>
    </row>
    <row r="57" spans="2:13" x14ac:dyDescent="0.25">
      <c r="B57" s="162" t="s">
        <v>113</v>
      </c>
      <c r="C57" s="163">
        <v>997</v>
      </c>
      <c r="D57" s="163">
        <v>626</v>
      </c>
      <c r="E57" s="163">
        <v>89</v>
      </c>
      <c r="F57" s="163">
        <v>0</v>
      </c>
      <c r="G57" s="163">
        <v>0</v>
      </c>
      <c r="H57" s="163">
        <v>0</v>
      </c>
      <c r="I57" s="165" t="str">
        <f t="shared" si="33"/>
        <v>-</v>
      </c>
      <c r="J57" s="164">
        <f t="shared" si="30"/>
        <v>-1</v>
      </c>
      <c r="K57" s="162">
        <f t="shared" si="31"/>
        <v>0</v>
      </c>
      <c r="L57" s="163">
        <f t="shared" si="32"/>
        <v>-626</v>
      </c>
      <c r="M57" s="164">
        <f t="shared" si="29"/>
        <v>0</v>
      </c>
    </row>
    <row r="58" spans="2:13" x14ac:dyDescent="0.25">
      <c r="B58" s="162" t="s">
        <v>116</v>
      </c>
      <c r="C58" s="163">
        <v>85</v>
      </c>
      <c r="D58" s="163">
        <v>227</v>
      </c>
      <c r="E58" s="163">
        <v>56</v>
      </c>
      <c r="F58" s="163">
        <v>0</v>
      </c>
      <c r="G58" s="163">
        <v>0</v>
      </c>
      <c r="H58" s="163">
        <v>0</v>
      </c>
      <c r="I58" s="165" t="str">
        <f t="shared" si="33"/>
        <v>-</v>
      </c>
      <c r="J58" s="164">
        <f t="shared" si="30"/>
        <v>-1</v>
      </c>
      <c r="K58" s="162">
        <f t="shared" si="31"/>
        <v>0</v>
      </c>
      <c r="L58" s="163">
        <f t="shared" si="32"/>
        <v>-227</v>
      </c>
      <c r="M58" s="164">
        <f t="shared" si="29"/>
        <v>0</v>
      </c>
    </row>
    <row r="59" spans="2:13" x14ac:dyDescent="0.25">
      <c r="B59" s="162" t="s">
        <v>123</v>
      </c>
      <c r="C59" s="163">
        <v>142</v>
      </c>
      <c r="D59" s="163">
        <v>185</v>
      </c>
      <c r="E59" s="163">
        <v>13</v>
      </c>
      <c r="F59" s="163">
        <v>0</v>
      </c>
      <c r="G59" s="163">
        <v>0</v>
      </c>
      <c r="H59" s="163">
        <v>0</v>
      </c>
      <c r="I59" s="165" t="str">
        <f t="shared" si="33"/>
        <v>-</v>
      </c>
      <c r="J59" s="164">
        <f t="shared" si="30"/>
        <v>-1</v>
      </c>
      <c r="K59" s="162">
        <f t="shared" si="31"/>
        <v>0</v>
      </c>
      <c r="L59" s="163">
        <f t="shared" si="32"/>
        <v>-185</v>
      </c>
      <c r="M59" s="164">
        <f t="shared" si="29"/>
        <v>0</v>
      </c>
    </row>
    <row r="60" spans="2:13" x14ac:dyDescent="0.25">
      <c r="B60" s="162" t="s">
        <v>119</v>
      </c>
      <c r="C60" s="163">
        <v>33</v>
      </c>
      <c r="D60" s="163">
        <v>50</v>
      </c>
      <c r="E60" s="163">
        <v>52</v>
      </c>
      <c r="F60" s="163">
        <v>0</v>
      </c>
      <c r="G60" s="163">
        <v>0</v>
      </c>
      <c r="H60" s="163">
        <v>0</v>
      </c>
      <c r="I60" s="165" t="str">
        <f t="shared" si="33"/>
        <v>-</v>
      </c>
      <c r="J60" s="164">
        <f t="shared" si="30"/>
        <v>-1</v>
      </c>
      <c r="K60" s="162">
        <f t="shared" si="31"/>
        <v>0</v>
      </c>
      <c r="L60" s="163">
        <f t="shared" si="32"/>
        <v>-50</v>
      </c>
      <c r="M60" s="164">
        <f t="shared" si="29"/>
        <v>0</v>
      </c>
    </row>
    <row r="61" spans="2:13" x14ac:dyDescent="0.25">
      <c r="B61" s="162" t="s">
        <v>128</v>
      </c>
      <c r="C61" s="163">
        <v>124</v>
      </c>
      <c r="D61" s="163">
        <v>121</v>
      </c>
      <c r="E61" s="163">
        <v>60</v>
      </c>
      <c r="F61" s="163">
        <v>0</v>
      </c>
      <c r="G61" s="163">
        <v>0</v>
      </c>
      <c r="H61" s="163">
        <v>0</v>
      </c>
      <c r="I61" s="165" t="str">
        <f t="shared" si="33"/>
        <v>-</v>
      </c>
      <c r="J61" s="164">
        <f t="shared" si="30"/>
        <v>-1</v>
      </c>
      <c r="K61" s="162">
        <f t="shared" si="31"/>
        <v>0</v>
      </c>
      <c r="L61" s="163">
        <f t="shared" si="32"/>
        <v>-121</v>
      </c>
      <c r="M61" s="164">
        <f t="shared" si="29"/>
        <v>0</v>
      </c>
    </row>
    <row r="62" spans="2:13" x14ac:dyDescent="0.25">
      <c r="B62" s="162" t="s">
        <v>131</v>
      </c>
      <c r="C62" s="163">
        <v>188</v>
      </c>
      <c r="D62" s="163">
        <v>251</v>
      </c>
      <c r="E62" s="163">
        <v>96</v>
      </c>
      <c r="F62" s="163">
        <v>0</v>
      </c>
      <c r="G62" s="163">
        <v>0</v>
      </c>
      <c r="H62" s="163">
        <v>0</v>
      </c>
      <c r="I62" s="165" t="str">
        <f t="shared" si="33"/>
        <v>-</v>
      </c>
      <c r="J62" s="164">
        <f t="shared" si="30"/>
        <v>-1</v>
      </c>
      <c r="K62" s="162">
        <f t="shared" si="31"/>
        <v>0</v>
      </c>
      <c r="L62" s="163">
        <f t="shared" si="32"/>
        <v>-251</v>
      </c>
      <c r="M62" s="164">
        <f t="shared" si="29"/>
        <v>0</v>
      </c>
    </row>
    <row r="63" spans="2:13" x14ac:dyDescent="0.25">
      <c r="B63" s="168" t="s">
        <v>145</v>
      </c>
      <c r="C63" s="169">
        <f>IFERROR(C55-SUM(C56:C62),"nd")</f>
        <v>1505</v>
      </c>
      <c r="D63" s="169">
        <f t="shared" ref="D63:H63" si="34">IFERROR(D55-SUM(D56:D62),"nd")</f>
        <v>1262</v>
      </c>
      <c r="E63" s="169">
        <f t="shared" si="34"/>
        <v>566</v>
      </c>
      <c r="F63" s="169">
        <f t="shared" si="34"/>
        <v>0</v>
      </c>
      <c r="G63" s="169">
        <f t="shared" si="34"/>
        <v>0</v>
      </c>
      <c r="H63" s="169">
        <f t="shared" si="34"/>
        <v>0</v>
      </c>
      <c r="I63" s="171" t="str">
        <f t="shared" si="33"/>
        <v>-</v>
      </c>
      <c r="J63" s="170">
        <f t="shared" si="30"/>
        <v>-1</v>
      </c>
      <c r="K63" s="168">
        <f>H63-G63</f>
        <v>0</v>
      </c>
      <c r="L63" s="169">
        <f t="shared" si="32"/>
        <v>-1262</v>
      </c>
      <c r="M63" s="170">
        <f t="shared" si="29"/>
        <v>0</v>
      </c>
    </row>
    <row r="64" spans="2:13" x14ac:dyDescent="0.25">
      <c r="B64" s="153" t="s">
        <v>47</v>
      </c>
      <c r="C64" s="151"/>
      <c r="D64" s="151"/>
      <c r="E64" s="151"/>
      <c r="F64" s="151"/>
      <c r="G64" s="151"/>
      <c r="H64" s="152"/>
      <c r="I64" s="152"/>
      <c r="J64" s="152"/>
      <c r="K64" s="152"/>
      <c r="L64" s="151"/>
      <c r="M64" s="151"/>
    </row>
    <row r="65" spans="2:13" x14ac:dyDescent="0.25">
      <c r="B65" s="154" t="s">
        <v>68</v>
      </c>
      <c r="C65" s="176" t="str">
        <f>IFERROR(C66+C69,"nd")</f>
        <v>nd</v>
      </c>
      <c r="D65" s="176" t="str">
        <f t="shared" ref="D65:H65" si="35">IFERROR(D66+D69,"nd")</f>
        <v>nd</v>
      </c>
      <c r="E65" s="176" t="str">
        <f t="shared" si="35"/>
        <v>nd</v>
      </c>
      <c r="F65" s="176" t="str">
        <f t="shared" si="35"/>
        <v>nd</v>
      </c>
      <c r="G65" s="176" t="str">
        <f t="shared" si="35"/>
        <v>nd</v>
      </c>
      <c r="H65" s="176" t="str">
        <f t="shared" si="35"/>
        <v>nd</v>
      </c>
      <c r="I65" s="177" t="str">
        <f>IFERROR(H65/G65-1,"-")</f>
        <v>-</v>
      </c>
      <c r="J65" s="177" t="str">
        <f>IFERROR(H65/D65-1,"-")</f>
        <v>-</v>
      </c>
      <c r="K65" s="176" t="str">
        <f>IFERROR(H65-G65,"-")</f>
        <v>-</v>
      </c>
      <c r="L65" s="176" t="str">
        <f>IFERROR(H65-D65,"-")</f>
        <v>-</v>
      </c>
      <c r="M65" s="177" t="str">
        <f>IFERROR(H65/H$9,"-")</f>
        <v>-</v>
      </c>
    </row>
    <row r="66" spans="2:13" x14ac:dyDescent="0.25">
      <c r="B66" s="157" t="s">
        <v>97</v>
      </c>
      <c r="C66" s="158" t="s">
        <v>322</v>
      </c>
      <c r="D66" s="158" t="s">
        <v>322</v>
      </c>
      <c r="E66" s="158" t="s">
        <v>322</v>
      </c>
      <c r="F66" s="158" t="s">
        <v>322</v>
      </c>
      <c r="G66" s="158" t="s">
        <v>322</v>
      </c>
      <c r="H66" s="158" t="s">
        <v>322</v>
      </c>
      <c r="I66" s="160" t="str">
        <f>IFERROR(H66/G66-1,"-")</f>
        <v>-</v>
      </c>
      <c r="J66" s="159" t="str">
        <f t="shared" ref="J66:J77" si="36">IFERROR(H66/D66-1,"-")</f>
        <v>-</v>
      </c>
      <c r="K66" s="178" t="str">
        <f t="shared" ref="K66:K77" si="37">IFERROR(H66-G66,"-")</f>
        <v>-</v>
      </c>
      <c r="L66" s="158" t="str">
        <f t="shared" ref="L66:L77" si="38">IFERROR(H66-D66,"-")</f>
        <v>-</v>
      </c>
      <c r="M66" s="159" t="str">
        <f t="shared" ref="M66:M77" si="39">IFERROR(H66/H$9,"-")</f>
        <v>-</v>
      </c>
    </row>
    <row r="67" spans="2:13" x14ac:dyDescent="0.25">
      <c r="B67" s="162" t="s">
        <v>103</v>
      </c>
      <c r="C67" s="163" t="s">
        <v>322</v>
      </c>
      <c r="D67" s="163" t="s">
        <v>322</v>
      </c>
      <c r="E67" s="163" t="s">
        <v>322</v>
      </c>
      <c r="F67" s="163" t="s">
        <v>322</v>
      </c>
      <c r="G67" s="163" t="s">
        <v>322</v>
      </c>
      <c r="H67" s="163" t="s">
        <v>322</v>
      </c>
      <c r="I67" s="165" t="str">
        <f>IFERROR(H67/G67-1,"-")</f>
        <v>-</v>
      </c>
      <c r="J67" s="164" t="str">
        <f t="shared" si="36"/>
        <v>-</v>
      </c>
      <c r="K67" s="179" t="str">
        <f t="shared" si="37"/>
        <v>-</v>
      </c>
      <c r="L67" s="163" t="str">
        <f t="shared" si="38"/>
        <v>-</v>
      </c>
      <c r="M67" s="164" t="str">
        <f t="shared" si="39"/>
        <v>-</v>
      </c>
    </row>
    <row r="68" spans="2:13" x14ac:dyDescent="0.25">
      <c r="B68" s="162" t="s">
        <v>100</v>
      </c>
      <c r="C68" s="163" t="s">
        <v>322</v>
      </c>
      <c r="D68" s="163" t="s">
        <v>322</v>
      </c>
      <c r="E68" s="163" t="s">
        <v>322</v>
      </c>
      <c r="F68" s="163" t="s">
        <v>322</v>
      </c>
      <c r="G68" s="163" t="s">
        <v>322</v>
      </c>
      <c r="H68" s="163" t="s">
        <v>322</v>
      </c>
      <c r="I68" s="165" t="str">
        <f>IFERROR(H68/G68-1,"-")</f>
        <v>-</v>
      </c>
      <c r="J68" s="164" t="str">
        <f t="shared" si="36"/>
        <v>-</v>
      </c>
      <c r="K68" s="179" t="str">
        <f t="shared" si="37"/>
        <v>-</v>
      </c>
      <c r="L68" s="163" t="str">
        <f t="shared" si="38"/>
        <v>-</v>
      </c>
      <c r="M68" s="164" t="str">
        <f t="shared" si="39"/>
        <v>-</v>
      </c>
    </row>
    <row r="69" spans="2:13" x14ac:dyDescent="0.25">
      <c r="B69" s="157" t="s">
        <v>107</v>
      </c>
      <c r="C69" s="158" t="s">
        <v>322</v>
      </c>
      <c r="D69" s="158" t="s">
        <v>322</v>
      </c>
      <c r="E69" s="158" t="s">
        <v>322</v>
      </c>
      <c r="F69" s="158" t="s">
        <v>322</v>
      </c>
      <c r="G69" s="158" t="s">
        <v>322</v>
      </c>
      <c r="H69" s="158" t="s">
        <v>322</v>
      </c>
      <c r="I69" s="160" t="str">
        <f>IFERROR(H69/G69-1,"-")</f>
        <v>-</v>
      </c>
      <c r="J69" s="159" t="str">
        <f t="shared" si="36"/>
        <v>-</v>
      </c>
      <c r="K69" s="178" t="str">
        <f t="shared" si="37"/>
        <v>-</v>
      </c>
      <c r="L69" s="158" t="str">
        <f t="shared" si="38"/>
        <v>-</v>
      </c>
      <c r="M69" s="159" t="str">
        <f t="shared" si="39"/>
        <v>-</v>
      </c>
    </row>
    <row r="70" spans="2:13" x14ac:dyDescent="0.25">
      <c r="B70" s="162" t="s">
        <v>110</v>
      </c>
      <c r="C70" s="163" t="s">
        <v>322</v>
      </c>
      <c r="D70" s="163" t="s">
        <v>322</v>
      </c>
      <c r="E70" s="163" t="s">
        <v>322</v>
      </c>
      <c r="F70" s="163" t="s">
        <v>322</v>
      </c>
      <c r="G70" s="163" t="s">
        <v>322</v>
      </c>
      <c r="H70" s="163" t="s">
        <v>322</v>
      </c>
      <c r="I70" s="165" t="str">
        <f t="shared" ref="I70:I77" si="40">IFERROR(H70/G70-1,"-")</f>
        <v>-</v>
      </c>
      <c r="J70" s="164" t="str">
        <f t="shared" si="36"/>
        <v>-</v>
      </c>
      <c r="K70" s="179" t="str">
        <f t="shared" si="37"/>
        <v>-</v>
      </c>
      <c r="L70" s="163" t="str">
        <f t="shared" si="38"/>
        <v>-</v>
      </c>
      <c r="M70" s="164" t="str">
        <f t="shared" si="39"/>
        <v>-</v>
      </c>
    </row>
    <row r="71" spans="2:13" x14ac:dyDescent="0.25">
      <c r="B71" s="162" t="s">
        <v>113</v>
      </c>
      <c r="C71" s="163" t="s">
        <v>322</v>
      </c>
      <c r="D71" s="163" t="s">
        <v>322</v>
      </c>
      <c r="E71" s="163" t="s">
        <v>322</v>
      </c>
      <c r="F71" s="163" t="s">
        <v>322</v>
      </c>
      <c r="G71" s="163" t="s">
        <v>322</v>
      </c>
      <c r="H71" s="163" t="s">
        <v>322</v>
      </c>
      <c r="I71" s="165" t="str">
        <f t="shared" si="40"/>
        <v>-</v>
      </c>
      <c r="J71" s="164" t="str">
        <f t="shared" si="36"/>
        <v>-</v>
      </c>
      <c r="K71" s="179" t="str">
        <f t="shared" si="37"/>
        <v>-</v>
      </c>
      <c r="L71" s="163" t="str">
        <f t="shared" si="38"/>
        <v>-</v>
      </c>
      <c r="M71" s="164" t="str">
        <f t="shared" si="39"/>
        <v>-</v>
      </c>
    </row>
    <row r="72" spans="2:13" x14ac:dyDescent="0.25">
      <c r="B72" s="162" t="s">
        <v>116</v>
      </c>
      <c r="C72" s="163" t="s">
        <v>322</v>
      </c>
      <c r="D72" s="163" t="s">
        <v>322</v>
      </c>
      <c r="E72" s="163" t="s">
        <v>322</v>
      </c>
      <c r="F72" s="163" t="s">
        <v>322</v>
      </c>
      <c r="G72" s="163" t="s">
        <v>322</v>
      </c>
      <c r="H72" s="163" t="s">
        <v>322</v>
      </c>
      <c r="I72" s="165" t="str">
        <f t="shared" si="40"/>
        <v>-</v>
      </c>
      <c r="J72" s="164" t="str">
        <f t="shared" si="36"/>
        <v>-</v>
      </c>
      <c r="K72" s="179" t="str">
        <f t="shared" si="37"/>
        <v>-</v>
      </c>
      <c r="L72" s="163" t="str">
        <f t="shared" si="38"/>
        <v>-</v>
      </c>
      <c r="M72" s="164" t="str">
        <f t="shared" si="39"/>
        <v>-</v>
      </c>
    </row>
    <row r="73" spans="2:13" x14ac:dyDescent="0.25">
      <c r="B73" s="162" t="s">
        <v>123</v>
      </c>
      <c r="C73" s="163" t="s">
        <v>322</v>
      </c>
      <c r="D73" s="163" t="s">
        <v>322</v>
      </c>
      <c r="E73" s="163" t="s">
        <v>322</v>
      </c>
      <c r="F73" s="163" t="s">
        <v>322</v>
      </c>
      <c r="G73" s="163" t="s">
        <v>322</v>
      </c>
      <c r="H73" s="163" t="s">
        <v>322</v>
      </c>
      <c r="I73" s="165" t="str">
        <f t="shared" si="40"/>
        <v>-</v>
      </c>
      <c r="J73" s="164" t="str">
        <f t="shared" si="36"/>
        <v>-</v>
      </c>
      <c r="K73" s="179" t="str">
        <f t="shared" si="37"/>
        <v>-</v>
      </c>
      <c r="L73" s="163" t="str">
        <f t="shared" si="38"/>
        <v>-</v>
      </c>
      <c r="M73" s="164" t="str">
        <f t="shared" si="39"/>
        <v>-</v>
      </c>
    </row>
    <row r="74" spans="2:13" x14ac:dyDescent="0.25">
      <c r="B74" s="162" t="s">
        <v>119</v>
      </c>
      <c r="C74" s="163" t="s">
        <v>322</v>
      </c>
      <c r="D74" s="163" t="s">
        <v>322</v>
      </c>
      <c r="E74" s="163" t="s">
        <v>322</v>
      </c>
      <c r="F74" s="163" t="s">
        <v>322</v>
      </c>
      <c r="G74" s="163" t="s">
        <v>322</v>
      </c>
      <c r="H74" s="163" t="s">
        <v>322</v>
      </c>
      <c r="I74" s="165" t="str">
        <f t="shared" si="40"/>
        <v>-</v>
      </c>
      <c r="J74" s="164" t="str">
        <f t="shared" si="36"/>
        <v>-</v>
      </c>
      <c r="K74" s="179" t="str">
        <f t="shared" si="37"/>
        <v>-</v>
      </c>
      <c r="L74" s="163" t="str">
        <f t="shared" si="38"/>
        <v>-</v>
      </c>
      <c r="M74" s="164" t="str">
        <f t="shared" si="39"/>
        <v>-</v>
      </c>
    </row>
    <row r="75" spans="2:13" x14ac:dyDescent="0.25">
      <c r="B75" s="162" t="s">
        <v>128</v>
      </c>
      <c r="C75" s="163" t="s">
        <v>322</v>
      </c>
      <c r="D75" s="163" t="s">
        <v>322</v>
      </c>
      <c r="E75" s="163" t="s">
        <v>322</v>
      </c>
      <c r="F75" s="163" t="s">
        <v>322</v>
      </c>
      <c r="G75" s="163" t="s">
        <v>322</v>
      </c>
      <c r="H75" s="163" t="s">
        <v>322</v>
      </c>
      <c r="I75" s="165" t="str">
        <f t="shared" si="40"/>
        <v>-</v>
      </c>
      <c r="J75" s="164" t="str">
        <f t="shared" si="36"/>
        <v>-</v>
      </c>
      <c r="K75" s="179" t="str">
        <f t="shared" si="37"/>
        <v>-</v>
      </c>
      <c r="L75" s="163" t="str">
        <f t="shared" si="38"/>
        <v>-</v>
      </c>
      <c r="M75" s="164" t="str">
        <f t="shared" si="39"/>
        <v>-</v>
      </c>
    </row>
    <row r="76" spans="2:13" x14ac:dyDescent="0.25">
      <c r="B76" s="162" t="s">
        <v>131</v>
      </c>
      <c r="C76" s="163" t="s">
        <v>322</v>
      </c>
      <c r="D76" s="163" t="s">
        <v>322</v>
      </c>
      <c r="E76" s="163" t="s">
        <v>322</v>
      </c>
      <c r="F76" s="163" t="s">
        <v>322</v>
      </c>
      <c r="G76" s="163" t="s">
        <v>322</v>
      </c>
      <c r="H76" s="163" t="s">
        <v>322</v>
      </c>
      <c r="I76" s="165" t="str">
        <f t="shared" si="40"/>
        <v>-</v>
      </c>
      <c r="J76" s="164" t="str">
        <f t="shared" si="36"/>
        <v>-</v>
      </c>
      <c r="K76" s="179" t="str">
        <f t="shared" si="37"/>
        <v>-</v>
      </c>
      <c r="L76" s="163" t="str">
        <f t="shared" si="38"/>
        <v>-</v>
      </c>
      <c r="M76" s="164" t="str">
        <f t="shared" si="39"/>
        <v>-</v>
      </c>
    </row>
    <row r="77" spans="2:13" x14ac:dyDescent="0.25">
      <c r="B77" s="168" t="s">
        <v>145</v>
      </c>
      <c r="C77" s="169" t="str">
        <f>IFERROR(C69-SUM(C70:C76),"nd")</f>
        <v>nd</v>
      </c>
      <c r="D77" s="169" t="str">
        <f t="shared" ref="D77:H77" si="41">IFERROR(D69-SUM(D70:D76),"nd")</f>
        <v>nd</v>
      </c>
      <c r="E77" s="169" t="str">
        <f t="shared" si="41"/>
        <v>nd</v>
      </c>
      <c r="F77" s="169" t="str">
        <f t="shared" si="41"/>
        <v>nd</v>
      </c>
      <c r="G77" s="169" t="str">
        <f t="shared" si="41"/>
        <v>nd</v>
      </c>
      <c r="H77" s="169" t="str">
        <f t="shared" si="41"/>
        <v>nd</v>
      </c>
      <c r="I77" s="171" t="str">
        <f t="shared" si="40"/>
        <v>-</v>
      </c>
      <c r="J77" s="170" t="str">
        <f t="shared" si="36"/>
        <v>-</v>
      </c>
      <c r="K77" s="180" t="str">
        <f t="shared" si="37"/>
        <v>-</v>
      </c>
      <c r="L77" s="169" t="str">
        <f t="shared" si="38"/>
        <v>-</v>
      </c>
      <c r="M77" s="170" t="str">
        <f t="shared" si="39"/>
        <v>-</v>
      </c>
    </row>
    <row r="78" spans="2:13" x14ac:dyDescent="0.25">
      <c r="B78" s="153" t="s">
        <v>48</v>
      </c>
      <c r="C78" s="151"/>
      <c r="D78" s="151"/>
      <c r="E78" s="151"/>
      <c r="F78" s="151"/>
      <c r="G78" s="151"/>
      <c r="H78" s="152"/>
      <c r="I78" s="152"/>
      <c r="J78" s="152"/>
      <c r="K78" s="152"/>
      <c r="L78" s="151"/>
      <c r="M78" s="151"/>
    </row>
    <row r="79" spans="2:13" x14ac:dyDescent="0.25">
      <c r="B79" s="154" t="s">
        <v>68</v>
      </c>
      <c r="C79" s="176">
        <f>IFERROR(C80+C83,"nd")</f>
        <v>173586</v>
      </c>
      <c r="D79" s="176">
        <f t="shared" ref="D79:H79" si="42">IFERROR(D80+D83,"nd")</f>
        <v>159162</v>
      </c>
      <c r="E79" s="176">
        <f t="shared" si="42"/>
        <v>43519</v>
      </c>
      <c r="F79" s="176">
        <f t="shared" si="42"/>
        <v>135425</v>
      </c>
      <c r="G79" s="176">
        <f t="shared" si="42"/>
        <v>145200</v>
      </c>
      <c r="H79" s="176">
        <f t="shared" si="42"/>
        <v>173305</v>
      </c>
      <c r="I79" s="177">
        <f>IFERROR(H79/G79-1,"-")</f>
        <v>0.1935606060606061</v>
      </c>
      <c r="J79" s="177">
        <f>IFERROR(H79/D79-1,"-")</f>
        <v>8.8859149797062109E-2</v>
      </c>
      <c r="K79" s="176">
        <f>IFERROR(H79-G79,"-")</f>
        <v>28105</v>
      </c>
      <c r="L79" s="176">
        <f>IFERROR(H79-D79,"-")</f>
        <v>14143</v>
      </c>
      <c r="M79" s="177">
        <f>IFERROR(H79/H$9,"-")</f>
        <v>0.14434384994669511</v>
      </c>
    </row>
    <row r="80" spans="2:13" x14ac:dyDescent="0.25">
      <c r="B80" s="157" t="s">
        <v>97</v>
      </c>
      <c r="C80" s="158">
        <v>77433</v>
      </c>
      <c r="D80" s="158">
        <v>70793</v>
      </c>
      <c r="E80" s="158">
        <v>17509</v>
      </c>
      <c r="F80" s="158">
        <v>62889</v>
      </c>
      <c r="G80" s="158">
        <v>62764</v>
      </c>
      <c r="H80" s="158">
        <v>82469</v>
      </c>
      <c r="I80" s="160">
        <f>IFERROR(H80/G80-1,"-")</f>
        <v>0.31395385890000638</v>
      </c>
      <c r="J80" s="159">
        <f t="shared" ref="J80:J91" si="43">IFERROR(H80/D80-1,"-")</f>
        <v>0.16493156103004525</v>
      </c>
      <c r="K80" s="178">
        <f t="shared" ref="K80:K91" si="44">IFERROR(H80-G80,"-")</f>
        <v>19705</v>
      </c>
      <c r="L80" s="158">
        <f t="shared" ref="L80:L91" si="45">IFERROR(H80-D80,"-")</f>
        <v>11676</v>
      </c>
      <c r="M80" s="159">
        <f t="shared" ref="M80:M91" si="46">IFERROR(H80/H$9,"-")</f>
        <v>6.8687533315565028E-2</v>
      </c>
    </row>
    <row r="81" spans="2:13" x14ac:dyDescent="0.25">
      <c r="B81" s="162" t="s">
        <v>103</v>
      </c>
      <c r="C81" s="163">
        <v>25766</v>
      </c>
      <c r="D81" s="163">
        <v>22138</v>
      </c>
      <c r="E81" s="163">
        <v>7265</v>
      </c>
      <c r="F81" s="163">
        <v>31185</v>
      </c>
      <c r="G81" s="163">
        <v>31914</v>
      </c>
      <c r="H81" s="163">
        <v>33955</v>
      </c>
      <c r="I81" s="165">
        <f>IFERROR(H81/G81-1,"-")</f>
        <v>6.3953124020805996E-2</v>
      </c>
      <c r="J81" s="164">
        <f t="shared" si="43"/>
        <v>0.53378805673502572</v>
      </c>
      <c r="K81" s="179">
        <f t="shared" si="44"/>
        <v>2041</v>
      </c>
      <c r="L81" s="163">
        <f t="shared" si="45"/>
        <v>11817</v>
      </c>
      <c r="M81" s="164">
        <f t="shared" si="46"/>
        <v>2.8280750266524522E-2</v>
      </c>
    </row>
    <row r="82" spans="2:13" x14ac:dyDescent="0.25">
      <c r="B82" s="162" t="s">
        <v>100</v>
      </c>
      <c r="C82" s="163">
        <v>51667</v>
      </c>
      <c r="D82" s="163">
        <v>48655</v>
      </c>
      <c r="E82" s="163">
        <v>10244</v>
      </c>
      <c r="F82" s="163">
        <v>31704</v>
      </c>
      <c r="G82" s="163">
        <v>30850</v>
      </c>
      <c r="H82" s="163">
        <v>48514</v>
      </c>
      <c r="I82" s="165">
        <f>IFERROR(H82/G82-1,"-")</f>
        <v>0.57257698541329005</v>
      </c>
      <c r="J82" s="164">
        <f t="shared" si="43"/>
        <v>-2.89795498920975E-3</v>
      </c>
      <c r="K82" s="179">
        <f t="shared" si="44"/>
        <v>17664</v>
      </c>
      <c r="L82" s="163">
        <f t="shared" si="45"/>
        <v>-141</v>
      </c>
      <c r="M82" s="164">
        <f t="shared" si="46"/>
        <v>4.0406783049040509E-2</v>
      </c>
    </row>
    <row r="83" spans="2:13" x14ac:dyDescent="0.25">
      <c r="B83" s="157" t="s">
        <v>107</v>
      </c>
      <c r="C83" s="158">
        <v>96153</v>
      </c>
      <c r="D83" s="158">
        <v>88369</v>
      </c>
      <c r="E83" s="158">
        <v>26010</v>
      </c>
      <c r="F83" s="158">
        <v>72536</v>
      </c>
      <c r="G83" s="158">
        <v>82436</v>
      </c>
      <c r="H83" s="158">
        <v>90836</v>
      </c>
      <c r="I83" s="160">
        <f>IFERROR(H83/G83-1,"-")</f>
        <v>0.10189722936581114</v>
      </c>
      <c r="J83" s="159">
        <f t="shared" si="43"/>
        <v>2.7917029727619447E-2</v>
      </c>
      <c r="K83" s="178">
        <f t="shared" si="44"/>
        <v>8400</v>
      </c>
      <c r="L83" s="158">
        <f t="shared" si="45"/>
        <v>2467</v>
      </c>
      <c r="M83" s="159">
        <f t="shared" si="46"/>
        <v>7.5656316631130066E-2</v>
      </c>
    </row>
    <row r="84" spans="2:13" x14ac:dyDescent="0.25">
      <c r="B84" s="162" t="s">
        <v>110</v>
      </c>
      <c r="C84" s="163">
        <v>13068</v>
      </c>
      <c r="D84" s="163">
        <v>11297</v>
      </c>
      <c r="E84" s="163">
        <v>2532</v>
      </c>
      <c r="F84" s="163">
        <v>9426</v>
      </c>
      <c r="G84" s="163">
        <v>11661</v>
      </c>
      <c r="H84" s="163">
        <v>14042</v>
      </c>
      <c r="I84" s="165">
        <f t="shared" ref="I84:I91" si="47">IFERROR(H84/G84-1,"-")</f>
        <v>0.20418488980361893</v>
      </c>
      <c r="J84" s="164">
        <f t="shared" si="43"/>
        <v>0.24298486323802782</v>
      </c>
      <c r="K84" s="179">
        <f t="shared" si="44"/>
        <v>2381</v>
      </c>
      <c r="L84" s="163">
        <f t="shared" si="45"/>
        <v>2745</v>
      </c>
      <c r="M84" s="164">
        <f t="shared" si="46"/>
        <v>1.1695429104477613E-2</v>
      </c>
    </row>
    <row r="85" spans="2:13" x14ac:dyDescent="0.25">
      <c r="B85" s="162" t="s">
        <v>113</v>
      </c>
      <c r="C85" s="163">
        <v>26551</v>
      </c>
      <c r="D85" s="163">
        <v>21163</v>
      </c>
      <c r="E85" s="163">
        <v>6085</v>
      </c>
      <c r="F85" s="163">
        <v>15686</v>
      </c>
      <c r="G85" s="163">
        <v>15683</v>
      </c>
      <c r="H85" s="163">
        <v>18383</v>
      </c>
      <c r="I85" s="165">
        <f t="shared" si="47"/>
        <v>0.17216093859593196</v>
      </c>
      <c r="J85" s="164">
        <f t="shared" si="43"/>
        <v>-0.13136133818456741</v>
      </c>
      <c r="K85" s="179">
        <f t="shared" si="44"/>
        <v>2700</v>
      </c>
      <c r="L85" s="163">
        <f t="shared" si="45"/>
        <v>-2780</v>
      </c>
      <c r="M85" s="164">
        <f t="shared" si="46"/>
        <v>1.531100079957356E-2</v>
      </c>
    </row>
    <row r="86" spans="2:13" x14ac:dyDescent="0.25">
      <c r="B86" s="162" t="s">
        <v>116</v>
      </c>
      <c r="C86" s="163">
        <v>5452</v>
      </c>
      <c r="D86" s="163">
        <v>4372</v>
      </c>
      <c r="E86" s="163">
        <v>1350</v>
      </c>
      <c r="F86" s="163">
        <v>4755</v>
      </c>
      <c r="G86" s="163">
        <v>4685</v>
      </c>
      <c r="H86" s="163">
        <v>5835</v>
      </c>
      <c r="I86" s="165">
        <f t="shared" si="47"/>
        <v>0.24546424759871921</v>
      </c>
      <c r="J86" s="164">
        <f t="shared" si="43"/>
        <v>0.33462946020128093</v>
      </c>
      <c r="K86" s="179">
        <f t="shared" si="44"/>
        <v>1150</v>
      </c>
      <c r="L86" s="163">
        <f t="shared" si="45"/>
        <v>1463</v>
      </c>
      <c r="M86" s="164">
        <f t="shared" si="46"/>
        <v>4.8599080490405117E-3</v>
      </c>
    </row>
    <row r="87" spans="2:13" x14ac:dyDescent="0.25">
      <c r="B87" s="162" t="s">
        <v>123</v>
      </c>
      <c r="C87" s="163">
        <v>4151</v>
      </c>
      <c r="D87" s="163">
        <v>3096</v>
      </c>
      <c r="E87" s="163">
        <v>447</v>
      </c>
      <c r="F87" s="163">
        <v>5107</v>
      </c>
      <c r="G87" s="163">
        <v>5074</v>
      </c>
      <c r="H87" s="163">
        <v>5692</v>
      </c>
      <c r="I87" s="165">
        <f t="shared" si="47"/>
        <v>0.12179739850216786</v>
      </c>
      <c r="J87" s="164">
        <f t="shared" si="43"/>
        <v>0.83850129198966417</v>
      </c>
      <c r="K87" s="179">
        <f t="shared" si="44"/>
        <v>618</v>
      </c>
      <c r="L87" s="163">
        <f t="shared" si="45"/>
        <v>2596</v>
      </c>
      <c r="M87" s="164">
        <f t="shared" si="46"/>
        <v>4.7408049040511728E-3</v>
      </c>
    </row>
    <row r="88" spans="2:13" x14ac:dyDescent="0.25">
      <c r="B88" s="162" t="s">
        <v>119</v>
      </c>
      <c r="C88" s="163">
        <v>667</v>
      </c>
      <c r="D88" s="163">
        <v>654</v>
      </c>
      <c r="E88" s="163">
        <v>247</v>
      </c>
      <c r="F88" s="163">
        <v>789</v>
      </c>
      <c r="G88" s="163">
        <v>700</v>
      </c>
      <c r="H88" s="163">
        <v>887</v>
      </c>
      <c r="I88" s="165">
        <f t="shared" si="47"/>
        <v>0.26714285714285713</v>
      </c>
      <c r="J88" s="164">
        <f t="shared" si="43"/>
        <v>0.35626911314984699</v>
      </c>
      <c r="K88" s="179">
        <f t="shared" si="44"/>
        <v>187</v>
      </c>
      <c r="L88" s="163">
        <f t="shared" si="45"/>
        <v>233</v>
      </c>
      <c r="M88" s="164">
        <f t="shared" si="46"/>
        <v>7.3877265458422174E-4</v>
      </c>
    </row>
    <row r="89" spans="2:13" x14ac:dyDescent="0.25">
      <c r="B89" s="162" t="s">
        <v>128</v>
      </c>
      <c r="C89" s="163">
        <v>3821</v>
      </c>
      <c r="D89" s="163">
        <v>4730</v>
      </c>
      <c r="E89" s="163">
        <v>1336</v>
      </c>
      <c r="F89" s="163">
        <v>4196</v>
      </c>
      <c r="G89" s="163">
        <v>4719</v>
      </c>
      <c r="H89" s="163">
        <v>3827</v>
      </c>
      <c r="I89" s="165">
        <f t="shared" si="47"/>
        <v>-0.18902309811400719</v>
      </c>
      <c r="J89" s="164">
        <f t="shared" si="43"/>
        <v>-0.19090909090909092</v>
      </c>
      <c r="K89" s="179">
        <f t="shared" si="44"/>
        <v>-892</v>
      </c>
      <c r="L89" s="163">
        <f t="shared" si="45"/>
        <v>-903</v>
      </c>
      <c r="M89" s="164">
        <f t="shared" si="46"/>
        <v>3.1874666844349678E-3</v>
      </c>
    </row>
    <row r="90" spans="2:13" x14ac:dyDescent="0.25">
      <c r="B90" s="162" t="s">
        <v>131</v>
      </c>
      <c r="C90" s="163">
        <v>5856</v>
      </c>
      <c r="D90" s="163">
        <v>6274</v>
      </c>
      <c r="E90" s="163">
        <v>2507</v>
      </c>
      <c r="F90" s="163">
        <v>3901</v>
      </c>
      <c r="G90" s="163">
        <v>5554</v>
      </c>
      <c r="H90" s="163">
        <v>4852</v>
      </c>
      <c r="I90" s="165">
        <f t="shared" si="47"/>
        <v>-0.12639539070939865</v>
      </c>
      <c r="J90" s="164">
        <f t="shared" si="43"/>
        <v>-0.22664966528530439</v>
      </c>
      <c r="K90" s="179">
        <f t="shared" si="44"/>
        <v>-702</v>
      </c>
      <c r="L90" s="163">
        <f t="shared" si="45"/>
        <v>-1422</v>
      </c>
      <c r="M90" s="164">
        <f t="shared" si="46"/>
        <v>4.0411780383795308E-3</v>
      </c>
    </row>
    <row r="91" spans="2:13" x14ac:dyDescent="0.25">
      <c r="B91" s="168" t="s">
        <v>145</v>
      </c>
      <c r="C91" s="169">
        <f>IFERROR(C83-SUM(C84:C90),"nd")</f>
        <v>36587</v>
      </c>
      <c r="D91" s="169">
        <f t="shared" ref="D91:H91" si="48">IFERROR(D83-SUM(D84:D90),"nd")</f>
        <v>36783</v>
      </c>
      <c r="E91" s="169">
        <f t="shared" si="48"/>
        <v>11506</v>
      </c>
      <c r="F91" s="169">
        <f t="shared" si="48"/>
        <v>28676</v>
      </c>
      <c r="G91" s="169">
        <f t="shared" si="48"/>
        <v>34360</v>
      </c>
      <c r="H91" s="169">
        <f t="shared" si="48"/>
        <v>37318</v>
      </c>
      <c r="I91" s="171">
        <f t="shared" si="47"/>
        <v>8.6088474970896334E-2</v>
      </c>
      <c r="J91" s="170">
        <f t="shared" si="43"/>
        <v>1.4544762526166988E-2</v>
      </c>
      <c r="K91" s="180">
        <f t="shared" si="44"/>
        <v>2958</v>
      </c>
      <c r="L91" s="169">
        <f t="shared" si="45"/>
        <v>535</v>
      </c>
      <c r="M91" s="170">
        <f t="shared" si="46"/>
        <v>3.1081756396588486E-2</v>
      </c>
    </row>
    <row r="92" spans="2:13" x14ac:dyDescent="0.25">
      <c r="B92" s="153" t="s">
        <v>49</v>
      </c>
      <c r="C92" s="151"/>
      <c r="D92" s="151"/>
      <c r="E92" s="151"/>
      <c r="F92" s="151"/>
      <c r="G92" s="151"/>
      <c r="H92" s="152"/>
      <c r="I92" s="152"/>
      <c r="J92" s="152"/>
      <c r="K92" s="152"/>
      <c r="L92" s="151"/>
      <c r="M92" s="151"/>
    </row>
    <row r="93" spans="2:13" x14ac:dyDescent="0.25">
      <c r="B93" s="154" t="s">
        <v>68</v>
      </c>
      <c r="C93" s="176" t="str">
        <f>IFERROR(C94+C97,"nd")</f>
        <v>nd</v>
      </c>
      <c r="D93" s="176" t="str">
        <f t="shared" ref="D93:H93" si="49">IFERROR(D94+D97,"nd")</f>
        <v>nd</v>
      </c>
      <c r="E93" s="176" t="str">
        <f t="shared" si="49"/>
        <v>nd</v>
      </c>
      <c r="F93" s="176" t="str">
        <f t="shared" si="49"/>
        <v>nd</v>
      </c>
      <c r="G93" s="176" t="str">
        <f t="shared" si="49"/>
        <v>nd</v>
      </c>
      <c r="H93" s="176" t="str">
        <f t="shared" si="49"/>
        <v>nd</v>
      </c>
      <c r="I93" s="177" t="str">
        <f>IFERROR(H93/G93-1,"-")</f>
        <v>-</v>
      </c>
      <c r="J93" s="177" t="str">
        <f>IFERROR(H93/D93-1,"-")</f>
        <v>-</v>
      </c>
      <c r="K93" s="176" t="str">
        <f>IFERROR(H93-G93,"-")</f>
        <v>-</v>
      </c>
      <c r="L93" s="176" t="str">
        <f>IFERROR(H93-D93,"-")</f>
        <v>-</v>
      </c>
      <c r="M93" s="177" t="str">
        <f>IFERROR(H93/H$9,"-")</f>
        <v>-</v>
      </c>
    </row>
    <row r="94" spans="2:13" x14ac:dyDescent="0.25">
      <c r="B94" s="157" t="s">
        <v>97</v>
      </c>
      <c r="C94" s="158" t="s">
        <v>322</v>
      </c>
      <c r="D94" s="158" t="s">
        <v>322</v>
      </c>
      <c r="E94" s="158" t="s">
        <v>322</v>
      </c>
      <c r="F94" s="158" t="s">
        <v>322</v>
      </c>
      <c r="G94" s="158" t="s">
        <v>322</v>
      </c>
      <c r="H94" s="158" t="s">
        <v>322</v>
      </c>
      <c r="I94" s="160" t="str">
        <f>IFERROR(H94/G94-1,"-")</f>
        <v>-</v>
      </c>
      <c r="J94" s="159" t="str">
        <f t="shared" ref="J94:J105" si="50">IFERROR(H94/D94-1,"-")</f>
        <v>-</v>
      </c>
      <c r="K94" s="178" t="str">
        <f t="shared" ref="K94:K105" si="51">IFERROR(H94-G94,"-")</f>
        <v>-</v>
      </c>
      <c r="L94" s="158" t="str">
        <f t="shared" ref="L94:L105" si="52">IFERROR(H94-D94,"-")</f>
        <v>-</v>
      </c>
      <c r="M94" s="159" t="str">
        <f t="shared" ref="M94:M105" si="53">IFERROR(H94/H$9,"-")</f>
        <v>-</v>
      </c>
    </row>
    <row r="95" spans="2:13" x14ac:dyDescent="0.25">
      <c r="B95" s="162" t="s">
        <v>103</v>
      </c>
      <c r="C95" s="163" t="s">
        <v>322</v>
      </c>
      <c r="D95" s="163" t="s">
        <v>322</v>
      </c>
      <c r="E95" s="163" t="s">
        <v>322</v>
      </c>
      <c r="F95" s="163" t="s">
        <v>322</v>
      </c>
      <c r="G95" s="163" t="s">
        <v>322</v>
      </c>
      <c r="H95" s="163" t="s">
        <v>322</v>
      </c>
      <c r="I95" s="165" t="str">
        <f>IFERROR(H95/G95-1,"-")</f>
        <v>-</v>
      </c>
      <c r="J95" s="164" t="str">
        <f t="shared" si="50"/>
        <v>-</v>
      </c>
      <c r="K95" s="179" t="str">
        <f t="shared" si="51"/>
        <v>-</v>
      </c>
      <c r="L95" s="163" t="str">
        <f t="shared" si="52"/>
        <v>-</v>
      </c>
      <c r="M95" s="164" t="str">
        <f t="shared" si="53"/>
        <v>-</v>
      </c>
    </row>
    <row r="96" spans="2:13" x14ac:dyDescent="0.25">
      <c r="B96" s="162" t="s">
        <v>100</v>
      </c>
      <c r="C96" s="163" t="s">
        <v>322</v>
      </c>
      <c r="D96" s="163" t="s">
        <v>322</v>
      </c>
      <c r="E96" s="163" t="s">
        <v>322</v>
      </c>
      <c r="F96" s="163" t="s">
        <v>322</v>
      </c>
      <c r="G96" s="163" t="s">
        <v>322</v>
      </c>
      <c r="H96" s="163" t="s">
        <v>322</v>
      </c>
      <c r="I96" s="165" t="str">
        <f>IFERROR(H96/G96-1,"-")</f>
        <v>-</v>
      </c>
      <c r="J96" s="164" t="str">
        <f t="shared" si="50"/>
        <v>-</v>
      </c>
      <c r="K96" s="179" t="str">
        <f t="shared" si="51"/>
        <v>-</v>
      </c>
      <c r="L96" s="163" t="str">
        <f t="shared" si="52"/>
        <v>-</v>
      </c>
      <c r="M96" s="164" t="str">
        <f t="shared" si="53"/>
        <v>-</v>
      </c>
    </row>
    <row r="97" spans="2:13" x14ac:dyDescent="0.25">
      <c r="B97" s="157" t="s">
        <v>107</v>
      </c>
      <c r="C97" s="158" t="s">
        <v>322</v>
      </c>
      <c r="D97" s="158" t="s">
        <v>322</v>
      </c>
      <c r="E97" s="158" t="s">
        <v>322</v>
      </c>
      <c r="F97" s="158" t="s">
        <v>322</v>
      </c>
      <c r="G97" s="158" t="s">
        <v>322</v>
      </c>
      <c r="H97" s="158" t="s">
        <v>322</v>
      </c>
      <c r="I97" s="160" t="str">
        <f>IFERROR(H97/G97-1,"-")</f>
        <v>-</v>
      </c>
      <c r="J97" s="159" t="str">
        <f t="shared" si="50"/>
        <v>-</v>
      </c>
      <c r="K97" s="178" t="str">
        <f t="shared" si="51"/>
        <v>-</v>
      </c>
      <c r="L97" s="158" t="str">
        <f t="shared" si="52"/>
        <v>-</v>
      </c>
      <c r="M97" s="159" t="str">
        <f t="shared" si="53"/>
        <v>-</v>
      </c>
    </row>
    <row r="98" spans="2:13" x14ac:dyDescent="0.25">
      <c r="B98" s="162" t="s">
        <v>110</v>
      </c>
      <c r="C98" s="163" t="s">
        <v>322</v>
      </c>
      <c r="D98" s="163" t="s">
        <v>322</v>
      </c>
      <c r="E98" s="163" t="s">
        <v>322</v>
      </c>
      <c r="F98" s="163" t="s">
        <v>322</v>
      </c>
      <c r="G98" s="163" t="s">
        <v>322</v>
      </c>
      <c r="H98" s="163" t="s">
        <v>322</v>
      </c>
      <c r="I98" s="165" t="str">
        <f t="shared" ref="I98:I105" si="54">IFERROR(H98/G98-1,"-")</f>
        <v>-</v>
      </c>
      <c r="J98" s="164" t="str">
        <f t="shared" si="50"/>
        <v>-</v>
      </c>
      <c r="K98" s="179" t="str">
        <f t="shared" si="51"/>
        <v>-</v>
      </c>
      <c r="L98" s="163" t="str">
        <f t="shared" si="52"/>
        <v>-</v>
      </c>
      <c r="M98" s="164" t="str">
        <f t="shared" si="53"/>
        <v>-</v>
      </c>
    </row>
    <row r="99" spans="2:13" x14ac:dyDescent="0.25">
      <c r="B99" s="162" t="s">
        <v>113</v>
      </c>
      <c r="C99" s="163" t="s">
        <v>322</v>
      </c>
      <c r="D99" s="163" t="s">
        <v>322</v>
      </c>
      <c r="E99" s="163" t="s">
        <v>322</v>
      </c>
      <c r="F99" s="163" t="s">
        <v>322</v>
      </c>
      <c r="G99" s="163" t="s">
        <v>322</v>
      </c>
      <c r="H99" s="163" t="s">
        <v>322</v>
      </c>
      <c r="I99" s="165" t="str">
        <f t="shared" si="54"/>
        <v>-</v>
      </c>
      <c r="J99" s="164" t="str">
        <f t="shared" si="50"/>
        <v>-</v>
      </c>
      <c r="K99" s="179" t="str">
        <f t="shared" si="51"/>
        <v>-</v>
      </c>
      <c r="L99" s="163" t="str">
        <f t="shared" si="52"/>
        <v>-</v>
      </c>
      <c r="M99" s="164" t="str">
        <f t="shared" si="53"/>
        <v>-</v>
      </c>
    </row>
    <row r="100" spans="2:13" x14ac:dyDescent="0.25">
      <c r="B100" s="162" t="s">
        <v>116</v>
      </c>
      <c r="C100" s="163" t="s">
        <v>322</v>
      </c>
      <c r="D100" s="163" t="s">
        <v>322</v>
      </c>
      <c r="E100" s="163" t="s">
        <v>322</v>
      </c>
      <c r="F100" s="163" t="s">
        <v>322</v>
      </c>
      <c r="G100" s="163" t="s">
        <v>322</v>
      </c>
      <c r="H100" s="163" t="s">
        <v>322</v>
      </c>
      <c r="I100" s="165" t="str">
        <f t="shared" si="54"/>
        <v>-</v>
      </c>
      <c r="J100" s="164" t="str">
        <f t="shared" si="50"/>
        <v>-</v>
      </c>
      <c r="K100" s="179" t="str">
        <f t="shared" si="51"/>
        <v>-</v>
      </c>
      <c r="L100" s="163" t="str">
        <f t="shared" si="52"/>
        <v>-</v>
      </c>
      <c r="M100" s="164" t="str">
        <f t="shared" si="53"/>
        <v>-</v>
      </c>
    </row>
    <row r="101" spans="2:13" x14ac:dyDescent="0.25">
      <c r="B101" s="162" t="s">
        <v>123</v>
      </c>
      <c r="C101" s="163" t="s">
        <v>322</v>
      </c>
      <c r="D101" s="163" t="s">
        <v>322</v>
      </c>
      <c r="E101" s="163" t="s">
        <v>322</v>
      </c>
      <c r="F101" s="163" t="s">
        <v>322</v>
      </c>
      <c r="G101" s="163" t="s">
        <v>322</v>
      </c>
      <c r="H101" s="163" t="s">
        <v>322</v>
      </c>
      <c r="I101" s="165" t="str">
        <f t="shared" si="54"/>
        <v>-</v>
      </c>
      <c r="J101" s="164" t="str">
        <f t="shared" si="50"/>
        <v>-</v>
      </c>
      <c r="K101" s="179" t="str">
        <f t="shared" si="51"/>
        <v>-</v>
      </c>
      <c r="L101" s="163" t="str">
        <f t="shared" si="52"/>
        <v>-</v>
      </c>
      <c r="M101" s="164" t="str">
        <f t="shared" si="53"/>
        <v>-</v>
      </c>
    </row>
    <row r="102" spans="2:13" x14ac:dyDescent="0.25">
      <c r="B102" s="162" t="s">
        <v>119</v>
      </c>
      <c r="C102" s="163" t="s">
        <v>322</v>
      </c>
      <c r="D102" s="163" t="s">
        <v>322</v>
      </c>
      <c r="E102" s="163" t="s">
        <v>322</v>
      </c>
      <c r="F102" s="163" t="s">
        <v>322</v>
      </c>
      <c r="G102" s="163" t="s">
        <v>322</v>
      </c>
      <c r="H102" s="163" t="s">
        <v>322</v>
      </c>
      <c r="I102" s="165" t="str">
        <f t="shared" si="54"/>
        <v>-</v>
      </c>
      <c r="J102" s="164" t="str">
        <f t="shared" si="50"/>
        <v>-</v>
      </c>
      <c r="K102" s="179" t="str">
        <f t="shared" si="51"/>
        <v>-</v>
      </c>
      <c r="L102" s="163" t="str">
        <f t="shared" si="52"/>
        <v>-</v>
      </c>
      <c r="M102" s="164" t="str">
        <f t="shared" si="53"/>
        <v>-</v>
      </c>
    </row>
    <row r="103" spans="2:13" x14ac:dyDescent="0.25">
      <c r="B103" s="162" t="s">
        <v>128</v>
      </c>
      <c r="C103" s="163" t="s">
        <v>322</v>
      </c>
      <c r="D103" s="163" t="s">
        <v>322</v>
      </c>
      <c r="E103" s="163" t="s">
        <v>322</v>
      </c>
      <c r="F103" s="163" t="s">
        <v>322</v>
      </c>
      <c r="G103" s="163" t="s">
        <v>322</v>
      </c>
      <c r="H103" s="163" t="s">
        <v>322</v>
      </c>
      <c r="I103" s="165" t="str">
        <f t="shared" si="54"/>
        <v>-</v>
      </c>
      <c r="J103" s="164" t="str">
        <f t="shared" si="50"/>
        <v>-</v>
      </c>
      <c r="K103" s="179" t="str">
        <f t="shared" si="51"/>
        <v>-</v>
      </c>
      <c r="L103" s="163" t="str">
        <f t="shared" si="52"/>
        <v>-</v>
      </c>
      <c r="M103" s="164" t="str">
        <f t="shared" si="53"/>
        <v>-</v>
      </c>
    </row>
    <row r="104" spans="2:13" x14ac:dyDescent="0.25">
      <c r="B104" s="162" t="s">
        <v>131</v>
      </c>
      <c r="C104" s="163" t="s">
        <v>322</v>
      </c>
      <c r="D104" s="163" t="s">
        <v>322</v>
      </c>
      <c r="E104" s="163" t="s">
        <v>322</v>
      </c>
      <c r="F104" s="163" t="s">
        <v>322</v>
      </c>
      <c r="G104" s="163" t="s">
        <v>322</v>
      </c>
      <c r="H104" s="163" t="s">
        <v>322</v>
      </c>
      <c r="I104" s="165" t="str">
        <f t="shared" si="54"/>
        <v>-</v>
      </c>
      <c r="J104" s="164" t="str">
        <f t="shared" si="50"/>
        <v>-</v>
      </c>
      <c r="K104" s="179" t="str">
        <f t="shared" si="51"/>
        <v>-</v>
      </c>
      <c r="L104" s="163" t="str">
        <f t="shared" si="52"/>
        <v>-</v>
      </c>
      <c r="M104" s="164" t="str">
        <f t="shared" si="53"/>
        <v>-</v>
      </c>
    </row>
    <row r="105" spans="2:13" x14ac:dyDescent="0.25">
      <c r="B105" s="168" t="s">
        <v>145</v>
      </c>
      <c r="C105" s="169" t="str">
        <f>IFERROR(C97-SUM(C98:C104),"nd")</f>
        <v>nd</v>
      </c>
      <c r="D105" s="169" t="str">
        <f t="shared" ref="D105:H105" si="55">IFERROR(D97-SUM(D98:D104),"nd")</f>
        <v>nd</v>
      </c>
      <c r="E105" s="169" t="str">
        <f t="shared" si="55"/>
        <v>nd</v>
      </c>
      <c r="F105" s="169" t="str">
        <f t="shared" si="55"/>
        <v>nd</v>
      </c>
      <c r="G105" s="169" t="str">
        <f t="shared" si="55"/>
        <v>nd</v>
      </c>
      <c r="H105" s="169" t="str">
        <f t="shared" si="55"/>
        <v>nd</v>
      </c>
      <c r="I105" s="171" t="str">
        <f t="shared" si="54"/>
        <v>-</v>
      </c>
      <c r="J105" s="170" t="str">
        <f t="shared" si="50"/>
        <v>-</v>
      </c>
      <c r="K105" s="180" t="str">
        <f t="shared" si="51"/>
        <v>-</v>
      </c>
      <c r="L105" s="169" t="str">
        <f t="shared" si="52"/>
        <v>-</v>
      </c>
      <c r="M105" s="170" t="str">
        <f t="shared" si="53"/>
        <v>-</v>
      </c>
    </row>
    <row r="106" spans="2:13" x14ac:dyDescent="0.25">
      <c r="B106" s="153" t="s">
        <v>50</v>
      </c>
      <c r="C106" s="151"/>
      <c r="D106" s="151"/>
      <c r="E106" s="151"/>
      <c r="F106" s="151"/>
      <c r="G106" s="151"/>
      <c r="H106" s="152"/>
      <c r="I106" s="152"/>
      <c r="J106" s="152"/>
      <c r="K106" s="152"/>
      <c r="L106" s="151"/>
      <c r="M106" s="151"/>
    </row>
    <row r="107" spans="2:13" x14ac:dyDescent="0.25">
      <c r="B107" s="154" t="s">
        <v>68</v>
      </c>
      <c r="C107" s="176">
        <f>IFERROR(C108+C111,"nd")</f>
        <v>60807</v>
      </c>
      <c r="D107" s="176">
        <f t="shared" ref="D107:H107" si="56">IFERROR(D108+D111,"nd")</f>
        <v>60307</v>
      </c>
      <c r="E107" s="176">
        <f t="shared" si="56"/>
        <v>13783</v>
      </c>
      <c r="F107" s="176">
        <f t="shared" si="56"/>
        <v>29079</v>
      </c>
      <c r="G107" s="176">
        <f t="shared" si="56"/>
        <v>31827</v>
      </c>
      <c r="H107" s="176">
        <f t="shared" si="56"/>
        <v>31868</v>
      </c>
      <c r="I107" s="177">
        <f>IFERROR(H107/G107-1,"-")</f>
        <v>1.2882144091495018E-3</v>
      </c>
      <c r="J107" s="177">
        <f>IFERROR(H107/D107-1,"-")</f>
        <v>-0.47157046445686235</v>
      </c>
      <c r="K107" s="176">
        <f>IFERROR(H107-G107,"-")</f>
        <v>41</v>
      </c>
      <c r="L107" s="176">
        <f>IFERROR(H107-D107,"-")</f>
        <v>-28439</v>
      </c>
      <c r="M107" s="177">
        <f>IFERROR(H107/H$9,"-")</f>
        <v>2.654251066098081E-2</v>
      </c>
    </row>
    <row r="108" spans="2:13" x14ac:dyDescent="0.25">
      <c r="B108" s="157" t="s">
        <v>97</v>
      </c>
      <c r="C108" s="158">
        <v>14526</v>
      </c>
      <c r="D108" s="158">
        <v>13440</v>
      </c>
      <c r="E108" s="158">
        <v>2062</v>
      </c>
      <c r="F108" s="158">
        <v>7498</v>
      </c>
      <c r="G108" s="158">
        <v>7141</v>
      </c>
      <c r="H108" s="158">
        <v>6328</v>
      </c>
      <c r="I108" s="160">
        <f>IFERROR(H108/G108-1,"-")</f>
        <v>-0.11384960089623297</v>
      </c>
      <c r="J108" s="159">
        <f t="shared" ref="J108:J119" si="57">IFERROR(H108/D108-1,"-")</f>
        <v>-0.52916666666666667</v>
      </c>
      <c r="K108" s="178">
        <f t="shared" ref="K108:K119" si="58">IFERROR(H108-G108,"-")</f>
        <v>-813</v>
      </c>
      <c r="L108" s="158">
        <f t="shared" ref="L108:L119" si="59">IFERROR(H108-D108,"-")</f>
        <v>-7112</v>
      </c>
      <c r="M108" s="159">
        <f t="shared" ref="M108:M119" si="60">IFERROR(H108/H$9,"-")</f>
        <v>5.2705223880597013E-3</v>
      </c>
    </row>
    <row r="109" spans="2:13" x14ac:dyDescent="0.25">
      <c r="B109" s="162" t="s">
        <v>103</v>
      </c>
      <c r="C109" s="163">
        <v>10808</v>
      </c>
      <c r="D109" s="163">
        <v>8858</v>
      </c>
      <c r="E109" s="163">
        <v>1454</v>
      </c>
      <c r="F109" s="163">
        <v>5328</v>
      </c>
      <c r="G109" s="163">
        <v>4960</v>
      </c>
      <c r="H109" s="163">
        <v>3891</v>
      </c>
      <c r="I109" s="165">
        <f>IFERROR(H109/G109-1,"-")</f>
        <v>-0.21552419354838714</v>
      </c>
      <c r="J109" s="164">
        <f t="shared" si="57"/>
        <v>-0.560736057800858</v>
      </c>
      <c r="K109" s="179">
        <f t="shared" si="58"/>
        <v>-1069</v>
      </c>
      <c r="L109" s="163">
        <f t="shared" si="59"/>
        <v>-4967</v>
      </c>
      <c r="M109" s="164">
        <f t="shared" si="60"/>
        <v>3.2407715884861408E-3</v>
      </c>
    </row>
    <row r="110" spans="2:13" x14ac:dyDescent="0.25">
      <c r="B110" s="162" t="s">
        <v>100</v>
      </c>
      <c r="C110" s="163">
        <v>3718</v>
      </c>
      <c r="D110" s="163">
        <v>4582</v>
      </c>
      <c r="E110" s="163">
        <v>608</v>
      </c>
      <c r="F110" s="163">
        <v>2170</v>
      </c>
      <c r="G110" s="163">
        <v>2181</v>
      </c>
      <c r="H110" s="163">
        <v>2437</v>
      </c>
      <c r="I110" s="165">
        <f>IFERROR(H110/G110-1,"-")</f>
        <v>0.11737734983952319</v>
      </c>
      <c r="J110" s="164">
        <f t="shared" si="57"/>
        <v>-0.46813618507202093</v>
      </c>
      <c r="K110" s="179">
        <f t="shared" si="58"/>
        <v>256</v>
      </c>
      <c r="L110" s="163">
        <f t="shared" si="59"/>
        <v>-2145</v>
      </c>
      <c r="M110" s="164">
        <f t="shared" si="60"/>
        <v>2.0297507995735609E-3</v>
      </c>
    </row>
    <row r="111" spans="2:13" x14ac:dyDescent="0.25">
      <c r="B111" s="157" t="s">
        <v>107</v>
      </c>
      <c r="C111" s="158">
        <v>46281</v>
      </c>
      <c r="D111" s="158">
        <v>46867</v>
      </c>
      <c r="E111" s="158">
        <v>11721</v>
      </c>
      <c r="F111" s="158">
        <v>21581</v>
      </c>
      <c r="G111" s="158">
        <v>24686</v>
      </c>
      <c r="H111" s="158">
        <v>25540</v>
      </c>
      <c r="I111" s="160">
        <f>IFERROR(H111/G111-1,"-")</f>
        <v>3.4594507008020692E-2</v>
      </c>
      <c r="J111" s="159">
        <f t="shared" si="57"/>
        <v>-0.45505366249173196</v>
      </c>
      <c r="K111" s="178">
        <f t="shared" si="58"/>
        <v>854</v>
      </c>
      <c r="L111" s="158">
        <f t="shared" si="59"/>
        <v>-21327</v>
      </c>
      <c r="M111" s="159">
        <f t="shared" si="60"/>
        <v>2.1271988272921108E-2</v>
      </c>
    </row>
    <row r="112" spans="2:13" x14ac:dyDescent="0.25">
      <c r="B112" s="162" t="s">
        <v>110</v>
      </c>
      <c r="C112" s="163">
        <v>26581</v>
      </c>
      <c r="D112" s="163">
        <v>24802</v>
      </c>
      <c r="E112" s="163">
        <v>6095</v>
      </c>
      <c r="F112" s="163">
        <v>13078</v>
      </c>
      <c r="G112" s="163">
        <v>14878</v>
      </c>
      <c r="H112" s="163">
        <v>14577</v>
      </c>
      <c r="I112" s="165">
        <f t="shared" ref="I112:I119" si="61">IFERROR(H112/G112-1,"-")</f>
        <v>-2.0231213872832332E-2</v>
      </c>
      <c r="J112" s="164">
        <f t="shared" si="57"/>
        <v>-0.4122651399080719</v>
      </c>
      <c r="K112" s="179">
        <f t="shared" si="58"/>
        <v>-301</v>
      </c>
      <c r="L112" s="163">
        <f t="shared" si="59"/>
        <v>-10225</v>
      </c>
      <c r="M112" s="164">
        <f t="shared" si="60"/>
        <v>1.2141024786780384E-2</v>
      </c>
    </row>
    <row r="113" spans="2:13" x14ac:dyDescent="0.25">
      <c r="B113" s="162" t="s">
        <v>113</v>
      </c>
      <c r="C113" s="163">
        <v>7077</v>
      </c>
      <c r="D113" s="163">
        <v>5376</v>
      </c>
      <c r="E113" s="163">
        <v>480</v>
      </c>
      <c r="F113" s="163">
        <v>1027</v>
      </c>
      <c r="G113" s="163">
        <v>1286</v>
      </c>
      <c r="H113" s="163">
        <v>1301</v>
      </c>
      <c r="I113" s="165">
        <f t="shared" si="61"/>
        <v>1.1664074650077794E-2</v>
      </c>
      <c r="J113" s="164">
        <f t="shared" si="57"/>
        <v>-0.75799851190476186</v>
      </c>
      <c r="K113" s="179">
        <f t="shared" si="58"/>
        <v>15</v>
      </c>
      <c r="L113" s="163">
        <f t="shared" si="59"/>
        <v>-4075</v>
      </c>
      <c r="M113" s="164">
        <f t="shared" si="60"/>
        <v>1.0835887526652451E-3</v>
      </c>
    </row>
    <row r="114" spans="2:13" x14ac:dyDescent="0.25">
      <c r="B114" s="162" t="s">
        <v>116</v>
      </c>
      <c r="C114" s="163">
        <v>1461</v>
      </c>
      <c r="D114" s="163">
        <v>2463</v>
      </c>
      <c r="E114" s="163">
        <v>623</v>
      </c>
      <c r="F114" s="163">
        <v>1192</v>
      </c>
      <c r="G114" s="163">
        <v>1358</v>
      </c>
      <c r="H114" s="163">
        <v>1445</v>
      </c>
      <c r="I114" s="165">
        <f t="shared" si="61"/>
        <v>6.4064801178203234E-2</v>
      </c>
      <c r="J114" s="164">
        <f t="shared" si="57"/>
        <v>-0.41331709297604546</v>
      </c>
      <c r="K114" s="179">
        <f t="shared" si="58"/>
        <v>87</v>
      </c>
      <c r="L114" s="163">
        <f t="shared" si="59"/>
        <v>-1018</v>
      </c>
      <c r="M114" s="164">
        <f t="shared" si="60"/>
        <v>1.2035247867803838E-3</v>
      </c>
    </row>
    <row r="115" spans="2:13" x14ac:dyDescent="0.25">
      <c r="B115" s="162" t="s">
        <v>123</v>
      </c>
      <c r="C115" s="163">
        <v>994</v>
      </c>
      <c r="D115" s="163">
        <v>1382</v>
      </c>
      <c r="E115" s="163">
        <v>167</v>
      </c>
      <c r="F115" s="163">
        <v>396</v>
      </c>
      <c r="G115" s="163">
        <v>482</v>
      </c>
      <c r="H115" s="163">
        <v>564</v>
      </c>
      <c r="I115" s="165">
        <f t="shared" si="61"/>
        <v>0.17012448132780089</v>
      </c>
      <c r="J115" s="164">
        <f t="shared" si="57"/>
        <v>-0.59189580318379154</v>
      </c>
      <c r="K115" s="179">
        <f t="shared" si="58"/>
        <v>82</v>
      </c>
      <c r="L115" s="163">
        <f t="shared" si="59"/>
        <v>-818</v>
      </c>
      <c r="M115" s="164">
        <f t="shared" si="60"/>
        <v>4.697494669509595E-4</v>
      </c>
    </row>
    <row r="116" spans="2:13" x14ac:dyDescent="0.25">
      <c r="B116" s="162" t="s">
        <v>119</v>
      </c>
      <c r="C116" s="163">
        <v>820</v>
      </c>
      <c r="D116" s="163">
        <v>834</v>
      </c>
      <c r="E116" s="163">
        <v>268</v>
      </c>
      <c r="F116" s="163">
        <v>433</v>
      </c>
      <c r="G116" s="163">
        <v>424</v>
      </c>
      <c r="H116" s="163">
        <v>460</v>
      </c>
      <c r="I116" s="165">
        <f t="shared" si="61"/>
        <v>8.4905660377358583E-2</v>
      </c>
      <c r="J116" s="164">
        <f t="shared" si="57"/>
        <v>-0.44844124700239807</v>
      </c>
      <c r="K116" s="179">
        <f t="shared" si="58"/>
        <v>36</v>
      </c>
      <c r="L116" s="163">
        <f t="shared" si="59"/>
        <v>-374</v>
      </c>
      <c r="M116" s="164">
        <f t="shared" si="60"/>
        <v>3.8312899786780384E-4</v>
      </c>
    </row>
    <row r="117" spans="2:13" x14ac:dyDescent="0.25">
      <c r="B117" s="162" t="s">
        <v>128</v>
      </c>
      <c r="C117" s="163">
        <v>264</v>
      </c>
      <c r="D117" s="163">
        <v>407</v>
      </c>
      <c r="E117" s="163">
        <v>180</v>
      </c>
      <c r="F117" s="163">
        <v>138</v>
      </c>
      <c r="G117" s="163">
        <v>157</v>
      </c>
      <c r="H117" s="163">
        <v>108</v>
      </c>
      <c r="I117" s="165">
        <f t="shared" si="61"/>
        <v>-0.31210191082802552</v>
      </c>
      <c r="J117" s="164">
        <f t="shared" si="57"/>
        <v>-0.73464373464373467</v>
      </c>
      <c r="K117" s="179">
        <f t="shared" si="58"/>
        <v>-49</v>
      </c>
      <c r="L117" s="163">
        <f t="shared" si="59"/>
        <v>-299</v>
      </c>
      <c r="M117" s="164">
        <f t="shared" si="60"/>
        <v>8.995202558635394E-5</v>
      </c>
    </row>
    <row r="118" spans="2:13" x14ac:dyDescent="0.25">
      <c r="B118" s="162" t="s">
        <v>131</v>
      </c>
      <c r="C118" s="163">
        <v>483</v>
      </c>
      <c r="D118" s="163">
        <v>541</v>
      </c>
      <c r="E118" s="163">
        <v>383</v>
      </c>
      <c r="F118" s="163">
        <v>140</v>
      </c>
      <c r="G118" s="163">
        <v>174</v>
      </c>
      <c r="H118" s="163">
        <v>140</v>
      </c>
      <c r="I118" s="165">
        <f t="shared" si="61"/>
        <v>-0.1954022988505747</v>
      </c>
      <c r="J118" s="164">
        <f t="shared" si="57"/>
        <v>-0.74121996303142335</v>
      </c>
      <c r="K118" s="179">
        <f t="shared" si="58"/>
        <v>-34</v>
      </c>
      <c r="L118" s="163">
        <f t="shared" si="59"/>
        <v>-401</v>
      </c>
      <c r="M118" s="164">
        <f t="shared" si="60"/>
        <v>1.166044776119403E-4</v>
      </c>
    </row>
    <row r="119" spans="2:13" x14ac:dyDescent="0.25">
      <c r="B119" s="168" t="s">
        <v>145</v>
      </c>
      <c r="C119" s="169">
        <f>IFERROR(C111-SUM(C112:C118),"nd")</f>
        <v>8601</v>
      </c>
      <c r="D119" s="169">
        <f t="shared" ref="D119:H119" si="62">IFERROR(D111-SUM(D112:D118),"nd")</f>
        <v>11062</v>
      </c>
      <c r="E119" s="169">
        <f t="shared" si="62"/>
        <v>3525</v>
      </c>
      <c r="F119" s="169">
        <f t="shared" si="62"/>
        <v>5177</v>
      </c>
      <c r="G119" s="169">
        <f t="shared" si="62"/>
        <v>5927</v>
      </c>
      <c r="H119" s="169">
        <f t="shared" si="62"/>
        <v>6945</v>
      </c>
      <c r="I119" s="171">
        <f t="shared" si="61"/>
        <v>0.17175636915809012</v>
      </c>
      <c r="J119" s="170">
        <f t="shared" si="57"/>
        <v>-0.37217501355993488</v>
      </c>
      <c r="K119" s="180">
        <f t="shared" si="58"/>
        <v>1018</v>
      </c>
      <c r="L119" s="169">
        <f t="shared" si="59"/>
        <v>-4117</v>
      </c>
      <c r="M119" s="170">
        <f t="shared" si="60"/>
        <v>5.7844149786780387E-3</v>
      </c>
    </row>
    <row r="120" spans="2:13" x14ac:dyDescent="0.25">
      <c r="B120" s="153" t="s">
        <v>51</v>
      </c>
      <c r="C120" s="151"/>
      <c r="D120" s="151"/>
      <c r="E120" s="151"/>
      <c r="F120" s="151"/>
      <c r="G120" s="151"/>
      <c r="H120" s="152"/>
      <c r="I120" s="152"/>
      <c r="J120" s="152"/>
      <c r="K120" s="152"/>
      <c r="L120" s="151"/>
      <c r="M120" s="151"/>
    </row>
    <row r="121" spans="2:13" x14ac:dyDescent="0.25">
      <c r="B121" s="154" t="s">
        <v>68</v>
      </c>
      <c r="C121" s="176" t="str">
        <f>IFERROR(C122+C125,"nd")</f>
        <v>nd</v>
      </c>
      <c r="D121" s="176" t="str">
        <f t="shared" ref="D121:H121" si="63">IFERROR(D122+D125,"nd")</f>
        <v>nd</v>
      </c>
      <c r="E121" s="176" t="str">
        <f t="shared" si="63"/>
        <v>nd</v>
      </c>
      <c r="F121" s="176" t="str">
        <f t="shared" si="63"/>
        <v>nd</v>
      </c>
      <c r="G121" s="176" t="str">
        <f t="shared" si="63"/>
        <v>nd</v>
      </c>
      <c r="H121" s="176" t="str">
        <f t="shared" si="63"/>
        <v>nd</v>
      </c>
      <c r="I121" s="177" t="str">
        <f>IFERROR(H121/G121-1,"-")</f>
        <v>-</v>
      </c>
      <c r="J121" s="177" t="str">
        <f>IFERROR(H121/D121-1,"-")</f>
        <v>-</v>
      </c>
      <c r="K121" s="176" t="str">
        <f>IFERROR(H121-G121,"-")</f>
        <v>-</v>
      </c>
      <c r="L121" s="176" t="str">
        <f>IFERROR(H121-D121,"-")</f>
        <v>-</v>
      </c>
      <c r="M121" s="177" t="str">
        <f>IFERROR(H121/H$9,"-")</f>
        <v>-</v>
      </c>
    </row>
    <row r="122" spans="2:13" x14ac:dyDescent="0.25">
      <c r="B122" s="157" t="s">
        <v>97</v>
      </c>
      <c r="C122" s="158" t="s">
        <v>322</v>
      </c>
      <c r="D122" s="158" t="s">
        <v>322</v>
      </c>
      <c r="E122" s="158" t="s">
        <v>322</v>
      </c>
      <c r="F122" s="158" t="s">
        <v>322</v>
      </c>
      <c r="G122" s="158" t="s">
        <v>322</v>
      </c>
      <c r="H122" s="158" t="s">
        <v>322</v>
      </c>
      <c r="I122" s="160" t="str">
        <f>IFERROR(H122/G122-1,"-")</f>
        <v>-</v>
      </c>
      <c r="J122" s="159" t="str">
        <f t="shared" ref="J122:J133" si="64">IFERROR(H122/D122-1,"-")</f>
        <v>-</v>
      </c>
      <c r="K122" s="178" t="str">
        <f t="shared" ref="K122:K133" si="65">IFERROR(H122-G122,"-")</f>
        <v>-</v>
      </c>
      <c r="L122" s="158" t="str">
        <f t="shared" ref="L122:L133" si="66">IFERROR(H122-D122,"-")</f>
        <v>-</v>
      </c>
      <c r="M122" s="159" t="str">
        <f t="shared" ref="M122:M133" si="67">IFERROR(H122/H$9,"-")</f>
        <v>-</v>
      </c>
    </row>
    <row r="123" spans="2:13" x14ac:dyDescent="0.25">
      <c r="B123" s="162" t="s">
        <v>103</v>
      </c>
      <c r="C123" s="163" t="s">
        <v>322</v>
      </c>
      <c r="D123" s="163" t="s">
        <v>322</v>
      </c>
      <c r="E123" s="163" t="s">
        <v>322</v>
      </c>
      <c r="F123" s="163" t="s">
        <v>322</v>
      </c>
      <c r="G123" s="163" t="s">
        <v>322</v>
      </c>
      <c r="H123" s="163" t="s">
        <v>322</v>
      </c>
      <c r="I123" s="165" t="str">
        <f>IFERROR(H123/G123-1,"-")</f>
        <v>-</v>
      </c>
      <c r="J123" s="164" t="str">
        <f t="shared" si="64"/>
        <v>-</v>
      </c>
      <c r="K123" s="179" t="str">
        <f t="shared" si="65"/>
        <v>-</v>
      </c>
      <c r="L123" s="163" t="str">
        <f t="shared" si="66"/>
        <v>-</v>
      </c>
      <c r="M123" s="164" t="str">
        <f t="shared" si="67"/>
        <v>-</v>
      </c>
    </row>
    <row r="124" spans="2:13" x14ac:dyDescent="0.25">
      <c r="B124" s="162" t="s">
        <v>100</v>
      </c>
      <c r="C124" s="163" t="s">
        <v>322</v>
      </c>
      <c r="D124" s="163" t="s">
        <v>322</v>
      </c>
      <c r="E124" s="163" t="s">
        <v>322</v>
      </c>
      <c r="F124" s="163" t="s">
        <v>322</v>
      </c>
      <c r="G124" s="163" t="s">
        <v>322</v>
      </c>
      <c r="H124" s="163" t="s">
        <v>322</v>
      </c>
      <c r="I124" s="165" t="str">
        <f>IFERROR(H124/G124-1,"-")</f>
        <v>-</v>
      </c>
      <c r="J124" s="164" t="str">
        <f t="shared" si="64"/>
        <v>-</v>
      </c>
      <c r="K124" s="179" t="str">
        <f t="shared" si="65"/>
        <v>-</v>
      </c>
      <c r="L124" s="163" t="str">
        <f t="shared" si="66"/>
        <v>-</v>
      </c>
      <c r="M124" s="164" t="str">
        <f t="shared" si="67"/>
        <v>-</v>
      </c>
    </row>
    <row r="125" spans="2:13" x14ac:dyDescent="0.25">
      <c r="B125" s="157" t="s">
        <v>107</v>
      </c>
      <c r="C125" s="158" t="s">
        <v>322</v>
      </c>
      <c r="D125" s="158" t="s">
        <v>322</v>
      </c>
      <c r="E125" s="158" t="s">
        <v>322</v>
      </c>
      <c r="F125" s="158" t="s">
        <v>322</v>
      </c>
      <c r="G125" s="158" t="s">
        <v>322</v>
      </c>
      <c r="H125" s="158" t="s">
        <v>322</v>
      </c>
      <c r="I125" s="160" t="str">
        <f>IFERROR(H125/G125-1,"-")</f>
        <v>-</v>
      </c>
      <c r="J125" s="159" t="str">
        <f t="shared" si="64"/>
        <v>-</v>
      </c>
      <c r="K125" s="178" t="str">
        <f t="shared" si="65"/>
        <v>-</v>
      </c>
      <c r="L125" s="158" t="str">
        <f t="shared" si="66"/>
        <v>-</v>
      </c>
      <c r="M125" s="159" t="str">
        <f t="shared" si="67"/>
        <v>-</v>
      </c>
    </row>
    <row r="126" spans="2:13" x14ac:dyDescent="0.25">
      <c r="B126" s="162" t="s">
        <v>110</v>
      </c>
      <c r="C126" s="163" t="s">
        <v>322</v>
      </c>
      <c r="D126" s="163" t="s">
        <v>322</v>
      </c>
      <c r="E126" s="163" t="s">
        <v>322</v>
      </c>
      <c r="F126" s="163" t="s">
        <v>322</v>
      </c>
      <c r="G126" s="163" t="s">
        <v>322</v>
      </c>
      <c r="H126" s="163" t="s">
        <v>322</v>
      </c>
      <c r="I126" s="165" t="str">
        <f t="shared" ref="I126:I133" si="68">IFERROR(H126/G126-1,"-")</f>
        <v>-</v>
      </c>
      <c r="J126" s="164" t="str">
        <f t="shared" si="64"/>
        <v>-</v>
      </c>
      <c r="K126" s="179" t="str">
        <f t="shared" si="65"/>
        <v>-</v>
      </c>
      <c r="L126" s="163" t="str">
        <f t="shared" si="66"/>
        <v>-</v>
      </c>
      <c r="M126" s="164" t="str">
        <f t="shared" si="67"/>
        <v>-</v>
      </c>
    </row>
    <row r="127" spans="2:13" x14ac:dyDescent="0.25">
      <c r="B127" s="162" t="s">
        <v>113</v>
      </c>
      <c r="C127" s="163" t="s">
        <v>322</v>
      </c>
      <c r="D127" s="163" t="s">
        <v>322</v>
      </c>
      <c r="E127" s="163" t="s">
        <v>322</v>
      </c>
      <c r="F127" s="163" t="s">
        <v>322</v>
      </c>
      <c r="G127" s="163" t="s">
        <v>322</v>
      </c>
      <c r="H127" s="163" t="s">
        <v>322</v>
      </c>
      <c r="I127" s="165" t="str">
        <f t="shared" si="68"/>
        <v>-</v>
      </c>
      <c r="J127" s="164" t="str">
        <f t="shared" si="64"/>
        <v>-</v>
      </c>
      <c r="K127" s="179" t="str">
        <f t="shared" si="65"/>
        <v>-</v>
      </c>
      <c r="L127" s="163" t="str">
        <f t="shared" si="66"/>
        <v>-</v>
      </c>
      <c r="M127" s="164" t="str">
        <f t="shared" si="67"/>
        <v>-</v>
      </c>
    </row>
    <row r="128" spans="2:13" x14ac:dyDescent="0.25">
      <c r="B128" s="162" t="s">
        <v>116</v>
      </c>
      <c r="C128" s="163" t="s">
        <v>322</v>
      </c>
      <c r="D128" s="163" t="s">
        <v>322</v>
      </c>
      <c r="E128" s="163" t="s">
        <v>322</v>
      </c>
      <c r="F128" s="163" t="s">
        <v>322</v>
      </c>
      <c r="G128" s="163" t="s">
        <v>322</v>
      </c>
      <c r="H128" s="163" t="s">
        <v>322</v>
      </c>
      <c r="I128" s="165" t="str">
        <f t="shared" si="68"/>
        <v>-</v>
      </c>
      <c r="J128" s="164" t="str">
        <f t="shared" si="64"/>
        <v>-</v>
      </c>
      <c r="K128" s="179" t="str">
        <f t="shared" si="65"/>
        <v>-</v>
      </c>
      <c r="L128" s="163" t="str">
        <f t="shared" si="66"/>
        <v>-</v>
      </c>
      <c r="M128" s="164" t="str">
        <f t="shared" si="67"/>
        <v>-</v>
      </c>
    </row>
    <row r="129" spans="2:13" x14ac:dyDescent="0.25">
      <c r="B129" s="162" t="s">
        <v>123</v>
      </c>
      <c r="C129" s="163" t="s">
        <v>322</v>
      </c>
      <c r="D129" s="163" t="s">
        <v>322</v>
      </c>
      <c r="E129" s="163" t="s">
        <v>322</v>
      </c>
      <c r="F129" s="163" t="s">
        <v>322</v>
      </c>
      <c r="G129" s="163" t="s">
        <v>322</v>
      </c>
      <c r="H129" s="163" t="s">
        <v>322</v>
      </c>
      <c r="I129" s="165" t="str">
        <f t="shared" si="68"/>
        <v>-</v>
      </c>
      <c r="J129" s="164" t="str">
        <f t="shared" si="64"/>
        <v>-</v>
      </c>
      <c r="K129" s="179" t="str">
        <f t="shared" si="65"/>
        <v>-</v>
      </c>
      <c r="L129" s="163" t="str">
        <f t="shared" si="66"/>
        <v>-</v>
      </c>
      <c r="M129" s="164" t="str">
        <f t="shared" si="67"/>
        <v>-</v>
      </c>
    </row>
    <row r="130" spans="2:13" x14ac:dyDescent="0.25">
      <c r="B130" s="162" t="s">
        <v>119</v>
      </c>
      <c r="C130" s="163" t="s">
        <v>322</v>
      </c>
      <c r="D130" s="163" t="s">
        <v>322</v>
      </c>
      <c r="E130" s="163" t="s">
        <v>322</v>
      </c>
      <c r="F130" s="163" t="s">
        <v>322</v>
      </c>
      <c r="G130" s="163" t="s">
        <v>322</v>
      </c>
      <c r="H130" s="163" t="s">
        <v>322</v>
      </c>
      <c r="I130" s="165" t="str">
        <f t="shared" si="68"/>
        <v>-</v>
      </c>
      <c r="J130" s="164" t="str">
        <f t="shared" si="64"/>
        <v>-</v>
      </c>
      <c r="K130" s="179" t="str">
        <f t="shared" si="65"/>
        <v>-</v>
      </c>
      <c r="L130" s="163" t="str">
        <f t="shared" si="66"/>
        <v>-</v>
      </c>
      <c r="M130" s="164" t="str">
        <f t="shared" si="67"/>
        <v>-</v>
      </c>
    </row>
    <row r="131" spans="2:13" x14ac:dyDescent="0.25">
      <c r="B131" s="162" t="s">
        <v>128</v>
      </c>
      <c r="C131" s="163" t="s">
        <v>322</v>
      </c>
      <c r="D131" s="163" t="s">
        <v>322</v>
      </c>
      <c r="E131" s="163" t="s">
        <v>322</v>
      </c>
      <c r="F131" s="163" t="s">
        <v>322</v>
      </c>
      <c r="G131" s="163" t="s">
        <v>322</v>
      </c>
      <c r="H131" s="163" t="s">
        <v>322</v>
      </c>
      <c r="I131" s="165" t="str">
        <f t="shared" si="68"/>
        <v>-</v>
      </c>
      <c r="J131" s="164" t="str">
        <f t="shared" si="64"/>
        <v>-</v>
      </c>
      <c r="K131" s="179" t="str">
        <f t="shared" si="65"/>
        <v>-</v>
      </c>
      <c r="L131" s="163" t="str">
        <f t="shared" si="66"/>
        <v>-</v>
      </c>
      <c r="M131" s="164" t="str">
        <f t="shared" si="67"/>
        <v>-</v>
      </c>
    </row>
    <row r="132" spans="2:13" x14ac:dyDescent="0.25">
      <c r="B132" s="162" t="s">
        <v>131</v>
      </c>
      <c r="C132" s="163" t="s">
        <v>322</v>
      </c>
      <c r="D132" s="163" t="s">
        <v>322</v>
      </c>
      <c r="E132" s="163" t="s">
        <v>322</v>
      </c>
      <c r="F132" s="163" t="s">
        <v>322</v>
      </c>
      <c r="G132" s="163" t="s">
        <v>322</v>
      </c>
      <c r="H132" s="163" t="s">
        <v>322</v>
      </c>
      <c r="I132" s="165" t="str">
        <f t="shared" si="68"/>
        <v>-</v>
      </c>
      <c r="J132" s="164" t="str">
        <f t="shared" si="64"/>
        <v>-</v>
      </c>
      <c r="K132" s="179" t="str">
        <f t="shared" si="65"/>
        <v>-</v>
      </c>
      <c r="L132" s="163" t="str">
        <f t="shared" si="66"/>
        <v>-</v>
      </c>
      <c r="M132" s="164" t="str">
        <f t="shared" si="67"/>
        <v>-</v>
      </c>
    </row>
    <row r="133" spans="2:13" x14ac:dyDescent="0.25">
      <c r="B133" s="168" t="s">
        <v>145</v>
      </c>
      <c r="C133" s="169" t="str">
        <f>IFERROR(C125-SUM(C126:C132),"nd")</f>
        <v>nd</v>
      </c>
      <c r="D133" s="169" t="str">
        <f t="shared" ref="D133:H133" si="69">IFERROR(D125-SUM(D126:D132),"nd")</f>
        <v>nd</v>
      </c>
      <c r="E133" s="169" t="str">
        <f t="shared" si="69"/>
        <v>nd</v>
      </c>
      <c r="F133" s="169" t="str">
        <f t="shared" si="69"/>
        <v>nd</v>
      </c>
      <c r="G133" s="169" t="str">
        <f t="shared" si="69"/>
        <v>nd</v>
      </c>
      <c r="H133" s="169" t="str">
        <f t="shared" si="69"/>
        <v>nd</v>
      </c>
      <c r="I133" s="171" t="str">
        <f t="shared" si="68"/>
        <v>-</v>
      </c>
      <c r="J133" s="170" t="str">
        <f t="shared" si="64"/>
        <v>-</v>
      </c>
      <c r="K133" s="180" t="str">
        <f t="shared" si="65"/>
        <v>-</v>
      </c>
      <c r="L133" s="169" t="str">
        <f t="shared" si="66"/>
        <v>-</v>
      </c>
      <c r="M133" s="170" t="str">
        <f t="shared" si="67"/>
        <v>-</v>
      </c>
    </row>
    <row r="134" spans="2:13" x14ac:dyDescent="0.25">
      <c r="B134" s="153" t="s">
        <v>52</v>
      </c>
      <c r="C134" s="151"/>
      <c r="D134" s="151"/>
      <c r="E134" s="151"/>
      <c r="F134" s="151"/>
      <c r="G134" s="151"/>
      <c r="H134" s="152"/>
      <c r="I134" s="152"/>
      <c r="J134" s="152"/>
      <c r="K134" s="152"/>
      <c r="L134" s="151"/>
      <c r="M134" s="151"/>
    </row>
    <row r="135" spans="2:13" x14ac:dyDescent="0.25">
      <c r="B135" s="154" t="s">
        <v>68</v>
      </c>
      <c r="C135" s="176">
        <f>IFERROR(C136+C139,"nd")</f>
        <v>97603</v>
      </c>
      <c r="D135" s="176">
        <f t="shared" ref="D135:H135" si="70">IFERROR(D136+D139,"nd")</f>
        <v>70627</v>
      </c>
      <c r="E135" s="176">
        <f t="shared" si="70"/>
        <v>18151</v>
      </c>
      <c r="F135" s="176">
        <f t="shared" si="70"/>
        <v>45819</v>
      </c>
      <c r="G135" s="176">
        <f t="shared" si="70"/>
        <v>49548</v>
      </c>
      <c r="H135" s="176">
        <f t="shared" si="70"/>
        <v>51880</v>
      </c>
      <c r="I135" s="177">
        <f>IFERROR(H135/G135-1,"-")</f>
        <v>4.7065471865665565E-2</v>
      </c>
      <c r="J135" s="177">
        <f>IFERROR(H135/D135-1,"-")</f>
        <v>-0.26543673099522846</v>
      </c>
      <c r="K135" s="176">
        <f>IFERROR(H135-G135,"-")</f>
        <v>2332</v>
      </c>
      <c r="L135" s="176">
        <f>IFERROR(H135-D135,"-")</f>
        <v>-18747</v>
      </c>
      <c r="M135" s="177">
        <f>IFERROR(H135/H$9,"-")</f>
        <v>4.3210287846481878E-2</v>
      </c>
    </row>
    <row r="136" spans="2:13" x14ac:dyDescent="0.25">
      <c r="B136" s="157" t="s">
        <v>97</v>
      </c>
      <c r="C136" s="158">
        <v>19162</v>
      </c>
      <c r="D136" s="158">
        <v>10404</v>
      </c>
      <c r="E136" s="158">
        <v>3572</v>
      </c>
      <c r="F136" s="158">
        <v>7732</v>
      </c>
      <c r="G136" s="158">
        <v>8855</v>
      </c>
      <c r="H136" s="158">
        <v>7725</v>
      </c>
      <c r="I136" s="160">
        <f>IFERROR(H136/G136-1,"-")</f>
        <v>-0.12761151891586675</v>
      </c>
      <c r="J136" s="159">
        <f t="shared" ref="J136:J147" si="71">IFERROR(H136/D136-1,"-")</f>
        <v>-0.25749711649365625</v>
      </c>
      <c r="K136" s="178">
        <f t="shared" ref="K136:K147" si="72">IFERROR(H136-G136,"-")</f>
        <v>-1130</v>
      </c>
      <c r="L136" s="158">
        <f t="shared" ref="L136:L147" si="73">IFERROR(H136-D136,"-")</f>
        <v>-2679</v>
      </c>
      <c r="M136" s="159">
        <f t="shared" ref="M136:M147" si="74">IFERROR(H136/H$9,"-")</f>
        <v>6.4340684968017059E-3</v>
      </c>
    </row>
    <row r="137" spans="2:13" x14ac:dyDescent="0.25">
      <c r="B137" s="162" t="s">
        <v>103</v>
      </c>
      <c r="C137" s="163">
        <v>15879</v>
      </c>
      <c r="D137" s="163">
        <v>7713</v>
      </c>
      <c r="E137" s="163">
        <v>2986</v>
      </c>
      <c r="F137" s="163">
        <v>5264</v>
      </c>
      <c r="G137" s="163">
        <v>6100</v>
      </c>
      <c r="H137" s="163">
        <v>5354</v>
      </c>
      <c r="I137" s="165">
        <f>IFERROR(H137/G137-1,"-")</f>
        <v>-0.12229508196721306</v>
      </c>
      <c r="J137" s="164">
        <f t="shared" si="71"/>
        <v>-0.30584727084143648</v>
      </c>
      <c r="K137" s="179">
        <f t="shared" si="72"/>
        <v>-746</v>
      </c>
      <c r="L137" s="163">
        <f t="shared" si="73"/>
        <v>-2359</v>
      </c>
      <c r="M137" s="164">
        <f t="shared" si="74"/>
        <v>4.4592883795309167E-3</v>
      </c>
    </row>
    <row r="138" spans="2:13" x14ac:dyDescent="0.25">
      <c r="B138" s="162" t="s">
        <v>100</v>
      </c>
      <c r="C138" s="163">
        <v>3283</v>
      </c>
      <c r="D138" s="163">
        <v>2691</v>
      </c>
      <c r="E138" s="163">
        <v>586</v>
      </c>
      <c r="F138" s="163">
        <v>2468</v>
      </c>
      <c r="G138" s="163">
        <v>2755</v>
      </c>
      <c r="H138" s="163">
        <v>2371</v>
      </c>
      <c r="I138" s="165">
        <f>IFERROR(H138/G138-1,"-")</f>
        <v>-0.13938294010889296</v>
      </c>
      <c r="J138" s="164">
        <f t="shared" si="71"/>
        <v>-0.11891490152359718</v>
      </c>
      <c r="K138" s="179">
        <f t="shared" si="72"/>
        <v>-384</v>
      </c>
      <c r="L138" s="163">
        <f t="shared" si="73"/>
        <v>-320</v>
      </c>
      <c r="M138" s="164">
        <f t="shared" si="74"/>
        <v>1.9747801172707888E-3</v>
      </c>
    </row>
    <row r="139" spans="2:13" x14ac:dyDescent="0.25">
      <c r="B139" s="157" t="s">
        <v>107</v>
      </c>
      <c r="C139" s="158">
        <v>78441</v>
      </c>
      <c r="D139" s="158">
        <v>60223</v>
      </c>
      <c r="E139" s="158">
        <v>14579</v>
      </c>
      <c r="F139" s="158">
        <v>38087</v>
      </c>
      <c r="G139" s="158">
        <v>40693</v>
      </c>
      <c r="H139" s="158">
        <v>44155</v>
      </c>
      <c r="I139" s="160">
        <f>IFERROR(H139/G139-1,"-")</f>
        <v>8.5076057307153619E-2</v>
      </c>
      <c r="J139" s="159">
        <f t="shared" si="71"/>
        <v>-0.26680836225362403</v>
      </c>
      <c r="K139" s="178">
        <f t="shared" si="72"/>
        <v>3462</v>
      </c>
      <c r="L139" s="158">
        <f t="shared" si="73"/>
        <v>-16068</v>
      </c>
      <c r="M139" s="159">
        <f t="shared" si="74"/>
        <v>3.6776219349680173E-2</v>
      </c>
    </row>
    <row r="140" spans="2:13" x14ac:dyDescent="0.25">
      <c r="B140" s="162" t="s">
        <v>110</v>
      </c>
      <c r="C140" s="163">
        <v>43485</v>
      </c>
      <c r="D140" s="163">
        <v>30276</v>
      </c>
      <c r="E140" s="163">
        <v>7085</v>
      </c>
      <c r="F140" s="163">
        <v>14417</v>
      </c>
      <c r="G140" s="163">
        <v>16232</v>
      </c>
      <c r="H140" s="163">
        <v>18893</v>
      </c>
      <c r="I140" s="165">
        <f t="shared" ref="I140:I147" si="75">IFERROR(H140/G140-1,"-")</f>
        <v>0.16393543617545592</v>
      </c>
      <c r="J140" s="164">
        <f t="shared" si="71"/>
        <v>-0.37597436913727045</v>
      </c>
      <c r="K140" s="179">
        <f t="shared" si="72"/>
        <v>2661</v>
      </c>
      <c r="L140" s="163">
        <f t="shared" si="73"/>
        <v>-11383</v>
      </c>
      <c r="M140" s="164">
        <f t="shared" si="74"/>
        <v>1.5735774253731342E-2</v>
      </c>
    </row>
    <row r="141" spans="2:13" x14ac:dyDescent="0.25">
      <c r="B141" s="162" t="s">
        <v>113</v>
      </c>
      <c r="C141" s="163">
        <v>3364</v>
      </c>
      <c r="D141" s="163">
        <v>2595</v>
      </c>
      <c r="E141" s="163">
        <v>795</v>
      </c>
      <c r="F141" s="163">
        <v>3069</v>
      </c>
      <c r="G141" s="163">
        <v>2724</v>
      </c>
      <c r="H141" s="163">
        <v>2851</v>
      </c>
      <c r="I141" s="165">
        <f t="shared" si="75"/>
        <v>4.6622613803230628E-2</v>
      </c>
      <c r="J141" s="164">
        <f t="shared" si="71"/>
        <v>9.8651252408477941E-2</v>
      </c>
      <c r="K141" s="179">
        <f t="shared" si="72"/>
        <v>127</v>
      </c>
      <c r="L141" s="163">
        <f t="shared" si="73"/>
        <v>256</v>
      </c>
      <c r="M141" s="164">
        <f t="shared" si="74"/>
        <v>2.3745668976545842E-3</v>
      </c>
    </row>
    <row r="142" spans="2:13" x14ac:dyDescent="0.25">
      <c r="B142" s="162" t="s">
        <v>116</v>
      </c>
      <c r="C142" s="163">
        <v>7433</v>
      </c>
      <c r="D142" s="163">
        <v>3482</v>
      </c>
      <c r="E142" s="163">
        <v>692</v>
      </c>
      <c r="F142" s="163">
        <v>3969</v>
      </c>
      <c r="G142" s="163">
        <v>4070</v>
      </c>
      <c r="H142" s="163">
        <v>4068</v>
      </c>
      <c r="I142" s="165">
        <f t="shared" si="75"/>
        <v>-4.9140049140050657E-4</v>
      </c>
      <c r="J142" s="164">
        <f t="shared" si="71"/>
        <v>0.16829408385985056</v>
      </c>
      <c r="K142" s="179">
        <f t="shared" si="72"/>
        <v>-2</v>
      </c>
      <c r="L142" s="163">
        <f t="shared" si="73"/>
        <v>586</v>
      </c>
      <c r="M142" s="164">
        <f t="shared" si="74"/>
        <v>3.3881929637526653E-3</v>
      </c>
    </row>
    <row r="143" spans="2:13" x14ac:dyDescent="0.25">
      <c r="B143" s="162" t="s">
        <v>123</v>
      </c>
      <c r="C143" s="163">
        <v>1557</v>
      </c>
      <c r="D143" s="163">
        <v>1475</v>
      </c>
      <c r="E143" s="163">
        <v>427</v>
      </c>
      <c r="F143" s="163">
        <v>1699</v>
      </c>
      <c r="G143" s="163">
        <v>1571</v>
      </c>
      <c r="H143" s="163">
        <v>1425</v>
      </c>
      <c r="I143" s="165">
        <f t="shared" si="75"/>
        <v>-9.2934436664544928E-2</v>
      </c>
      <c r="J143" s="164">
        <f t="shared" si="71"/>
        <v>-3.3898305084745783E-2</v>
      </c>
      <c r="K143" s="179">
        <f t="shared" si="72"/>
        <v>-146</v>
      </c>
      <c r="L143" s="163">
        <f t="shared" si="73"/>
        <v>-50</v>
      </c>
      <c r="M143" s="164">
        <f t="shared" si="74"/>
        <v>1.1868670042643923E-3</v>
      </c>
    </row>
    <row r="144" spans="2:13" x14ac:dyDescent="0.25">
      <c r="B144" s="162" t="s">
        <v>119</v>
      </c>
      <c r="C144" s="163">
        <v>768</v>
      </c>
      <c r="D144" s="163">
        <v>706</v>
      </c>
      <c r="E144" s="163">
        <v>242</v>
      </c>
      <c r="F144" s="163">
        <v>881</v>
      </c>
      <c r="G144" s="163">
        <v>790</v>
      </c>
      <c r="H144" s="163">
        <v>841</v>
      </c>
      <c r="I144" s="165">
        <f t="shared" si="75"/>
        <v>6.4556962025316356E-2</v>
      </c>
      <c r="J144" s="164">
        <f t="shared" si="71"/>
        <v>0.19121813031161472</v>
      </c>
      <c r="K144" s="179">
        <f t="shared" si="72"/>
        <v>51</v>
      </c>
      <c r="L144" s="163">
        <f t="shared" si="73"/>
        <v>135</v>
      </c>
      <c r="M144" s="164">
        <f t="shared" si="74"/>
        <v>7.0045975479744141E-4</v>
      </c>
    </row>
    <row r="145" spans="2:13" x14ac:dyDescent="0.25">
      <c r="B145" s="162" t="s">
        <v>128</v>
      </c>
      <c r="C145" s="163">
        <v>875</v>
      </c>
      <c r="D145" s="163">
        <v>892</v>
      </c>
      <c r="E145" s="163">
        <v>382</v>
      </c>
      <c r="F145" s="163">
        <v>419</v>
      </c>
      <c r="G145" s="163">
        <v>446</v>
      </c>
      <c r="H145" s="163">
        <v>338</v>
      </c>
      <c r="I145" s="165">
        <f t="shared" si="75"/>
        <v>-0.24215246636771304</v>
      </c>
      <c r="J145" s="164">
        <f t="shared" si="71"/>
        <v>-0.62107623318385652</v>
      </c>
      <c r="K145" s="179">
        <f t="shared" si="72"/>
        <v>-108</v>
      </c>
      <c r="L145" s="163">
        <f t="shared" si="73"/>
        <v>-554</v>
      </c>
      <c r="M145" s="164">
        <f t="shared" si="74"/>
        <v>2.8151652452025589E-4</v>
      </c>
    </row>
    <row r="146" spans="2:13" x14ac:dyDescent="0.25">
      <c r="B146" s="162" t="s">
        <v>131</v>
      </c>
      <c r="C146" s="163">
        <v>3522</v>
      </c>
      <c r="D146" s="163">
        <v>1883</v>
      </c>
      <c r="E146" s="163">
        <v>666</v>
      </c>
      <c r="F146" s="163">
        <v>393</v>
      </c>
      <c r="G146" s="163">
        <v>580</v>
      </c>
      <c r="H146" s="163">
        <v>685</v>
      </c>
      <c r="I146" s="165">
        <f t="shared" si="75"/>
        <v>0.18103448275862077</v>
      </c>
      <c r="J146" s="164">
        <f t="shared" si="71"/>
        <v>-0.63621879978757301</v>
      </c>
      <c r="K146" s="179">
        <f t="shared" si="72"/>
        <v>105</v>
      </c>
      <c r="L146" s="163">
        <f t="shared" si="73"/>
        <v>-1198</v>
      </c>
      <c r="M146" s="164">
        <f t="shared" si="74"/>
        <v>5.7052905117270785E-4</v>
      </c>
    </row>
    <row r="147" spans="2:13" x14ac:dyDescent="0.25">
      <c r="B147" s="168" t="s">
        <v>145</v>
      </c>
      <c r="C147" s="169">
        <f>IFERROR(C139-SUM(C140:C146),"nd")</f>
        <v>17437</v>
      </c>
      <c r="D147" s="169">
        <f t="shared" ref="D147:H147" si="76">IFERROR(D139-SUM(D140:D146),"nd")</f>
        <v>18914</v>
      </c>
      <c r="E147" s="169">
        <f t="shared" si="76"/>
        <v>4290</v>
      </c>
      <c r="F147" s="169">
        <f t="shared" si="76"/>
        <v>13240</v>
      </c>
      <c r="G147" s="169">
        <f t="shared" si="76"/>
        <v>14280</v>
      </c>
      <c r="H147" s="169">
        <f t="shared" si="76"/>
        <v>15054</v>
      </c>
      <c r="I147" s="171">
        <f t="shared" si="75"/>
        <v>5.4201680672268937E-2</v>
      </c>
      <c r="J147" s="170">
        <f t="shared" si="71"/>
        <v>-0.20408163265306123</v>
      </c>
      <c r="K147" s="180">
        <f t="shared" si="72"/>
        <v>774</v>
      </c>
      <c r="L147" s="169">
        <f t="shared" si="73"/>
        <v>-3860</v>
      </c>
      <c r="M147" s="170">
        <f t="shared" si="74"/>
        <v>1.2538312899786781E-2</v>
      </c>
    </row>
    <row r="148" spans="2:13" x14ac:dyDescent="0.25">
      <c r="B148" s="153" t="s">
        <v>53</v>
      </c>
      <c r="C148" s="151"/>
      <c r="D148" s="151"/>
      <c r="E148" s="151"/>
      <c r="F148" s="151"/>
      <c r="G148" s="151"/>
      <c r="H148" s="152"/>
      <c r="I148" s="152"/>
      <c r="J148" s="152"/>
      <c r="K148" s="152"/>
      <c r="L148" s="151"/>
      <c r="M148" s="151"/>
    </row>
    <row r="149" spans="2:13" x14ac:dyDescent="0.25">
      <c r="B149" s="154" t="s">
        <v>68</v>
      </c>
      <c r="C149" s="176">
        <f>IFERROR(C150+C153,"nd")</f>
        <v>7358</v>
      </c>
      <c r="D149" s="176">
        <f t="shared" ref="D149:H149" si="77">IFERROR(D150+D153,"nd")</f>
        <v>6255</v>
      </c>
      <c r="E149" s="176">
        <f t="shared" si="77"/>
        <v>2333</v>
      </c>
      <c r="F149" s="176">
        <f t="shared" si="77"/>
        <v>12976</v>
      </c>
      <c r="G149" s="176">
        <f t="shared" si="77"/>
        <v>18335</v>
      </c>
      <c r="H149" s="176">
        <f t="shared" si="77"/>
        <v>51560</v>
      </c>
      <c r="I149" s="177">
        <f>IFERROR(H149/G149-1,"-")</f>
        <v>1.8121079901827106</v>
      </c>
      <c r="J149" s="177">
        <f>IFERROR(H149/D149-1,"-")</f>
        <v>7.2430055955235808</v>
      </c>
      <c r="K149" s="176">
        <f>IFERROR(H149-G149,"-")</f>
        <v>33225</v>
      </c>
      <c r="L149" s="176">
        <f>IFERROR(H149-D149,"-")</f>
        <v>45305</v>
      </c>
      <c r="M149" s="177">
        <f>IFERROR(H149/H$9,"-")</f>
        <v>4.2943763326226014E-2</v>
      </c>
    </row>
    <row r="150" spans="2:13" x14ac:dyDescent="0.25">
      <c r="B150" s="157" t="s">
        <v>97</v>
      </c>
      <c r="C150" s="158">
        <v>1662</v>
      </c>
      <c r="D150" s="158">
        <v>1310</v>
      </c>
      <c r="E150" s="158">
        <v>453</v>
      </c>
      <c r="F150" s="158">
        <v>2558</v>
      </c>
      <c r="G150" s="158">
        <v>4547</v>
      </c>
      <c r="H150" s="158">
        <v>5833</v>
      </c>
      <c r="I150" s="160">
        <f>IFERROR(H150/G150-1,"-")</f>
        <v>0.28282383989443582</v>
      </c>
      <c r="J150" s="159">
        <f t="shared" ref="J150:J161" si="78">IFERROR(H150/D150-1,"-")</f>
        <v>3.4526717557251905</v>
      </c>
      <c r="K150" s="178">
        <f t="shared" ref="K150:K161" si="79">IFERROR(H150-G150,"-")</f>
        <v>1286</v>
      </c>
      <c r="L150" s="158">
        <f t="shared" ref="L150:L161" si="80">IFERROR(H150-D150,"-")</f>
        <v>4523</v>
      </c>
      <c r="M150" s="159">
        <f t="shared" ref="M150:M161" si="81">IFERROR(H150/H$9,"-")</f>
        <v>4.8582422707889126E-3</v>
      </c>
    </row>
    <row r="151" spans="2:13" x14ac:dyDescent="0.25">
      <c r="B151" s="162" t="s">
        <v>103</v>
      </c>
      <c r="C151" s="163">
        <v>1117</v>
      </c>
      <c r="D151" s="163">
        <v>887</v>
      </c>
      <c r="E151" s="163">
        <v>308</v>
      </c>
      <c r="F151" s="163">
        <v>797</v>
      </c>
      <c r="G151" s="163">
        <v>2217</v>
      </c>
      <c r="H151" s="163">
        <v>3827</v>
      </c>
      <c r="I151" s="165">
        <f>IFERROR(H151/G151-1,"-")</f>
        <v>0.72620658547586836</v>
      </c>
      <c r="J151" s="164">
        <f t="shared" si="78"/>
        <v>3.3145434047350619</v>
      </c>
      <c r="K151" s="179">
        <f t="shared" si="79"/>
        <v>1610</v>
      </c>
      <c r="L151" s="163">
        <f t="shared" si="80"/>
        <v>2940</v>
      </c>
      <c r="M151" s="164">
        <f t="shared" si="81"/>
        <v>3.1874666844349678E-3</v>
      </c>
    </row>
    <row r="152" spans="2:13" x14ac:dyDescent="0.25">
      <c r="B152" s="162" t="s">
        <v>100</v>
      </c>
      <c r="C152" s="163">
        <v>545</v>
      </c>
      <c r="D152" s="163">
        <v>423</v>
      </c>
      <c r="E152" s="163">
        <v>145</v>
      </c>
      <c r="F152" s="163">
        <v>1761</v>
      </c>
      <c r="G152" s="163">
        <v>2330</v>
      </c>
      <c r="H152" s="163">
        <v>2006</v>
      </c>
      <c r="I152" s="165">
        <f>IFERROR(H152/G152-1,"-")</f>
        <v>-0.13905579399141632</v>
      </c>
      <c r="J152" s="164">
        <f t="shared" si="78"/>
        <v>3.7423167848699768</v>
      </c>
      <c r="K152" s="179">
        <f t="shared" si="79"/>
        <v>-324</v>
      </c>
      <c r="L152" s="163">
        <f t="shared" si="80"/>
        <v>1583</v>
      </c>
      <c r="M152" s="164">
        <f t="shared" si="81"/>
        <v>1.6707755863539446E-3</v>
      </c>
    </row>
    <row r="153" spans="2:13" x14ac:dyDescent="0.25">
      <c r="B153" s="157" t="s">
        <v>107</v>
      </c>
      <c r="C153" s="158">
        <v>5696</v>
      </c>
      <c r="D153" s="158">
        <v>4945</v>
      </c>
      <c r="E153" s="158">
        <v>1880</v>
      </c>
      <c r="F153" s="158">
        <v>10418</v>
      </c>
      <c r="G153" s="158">
        <v>13788</v>
      </c>
      <c r="H153" s="158">
        <v>45727</v>
      </c>
      <c r="I153" s="160">
        <f>IFERROR(H153/G153-1,"-")</f>
        <v>2.3164345807948941</v>
      </c>
      <c r="J153" s="159">
        <f t="shared" si="78"/>
        <v>8.2471183013144582</v>
      </c>
      <c r="K153" s="178">
        <f t="shared" si="79"/>
        <v>31939</v>
      </c>
      <c r="L153" s="158">
        <f t="shared" si="80"/>
        <v>40782</v>
      </c>
      <c r="M153" s="159">
        <f t="shared" si="81"/>
        <v>3.8085521055437103E-2</v>
      </c>
    </row>
    <row r="154" spans="2:13" x14ac:dyDescent="0.25">
      <c r="B154" s="162" t="s">
        <v>110</v>
      </c>
      <c r="C154" s="163">
        <v>541</v>
      </c>
      <c r="D154" s="163">
        <v>452</v>
      </c>
      <c r="E154" s="163">
        <v>328</v>
      </c>
      <c r="F154" s="163">
        <v>3339</v>
      </c>
      <c r="G154" s="163">
        <v>2602</v>
      </c>
      <c r="H154" s="163">
        <v>28286</v>
      </c>
      <c r="I154" s="165">
        <f t="shared" ref="I154:I161" si="82">IFERROR(H154/G154-1,"-")</f>
        <v>9.8708685626441195</v>
      </c>
      <c r="J154" s="164">
        <f t="shared" si="78"/>
        <v>61.579646017699112</v>
      </c>
      <c r="K154" s="179">
        <f t="shared" si="79"/>
        <v>25684</v>
      </c>
      <c r="L154" s="163">
        <f t="shared" si="80"/>
        <v>27834</v>
      </c>
      <c r="M154" s="164">
        <f t="shared" si="81"/>
        <v>2.3559101812366739E-2</v>
      </c>
    </row>
    <row r="155" spans="2:13" x14ac:dyDescent="0.25">
      <c r="B155" s="162" t="s">
        <v>113</v>
      </c>
      <c r="C155" s="163">
        <v>3178</v>
      </c>
      <c r="D155" s="163">
        <v>2498</v>
      </c>
      <c r="E155" s="163">
        <v>509</v>
      </c>
      <c r="F155" s="163">
        <v>2188</v>
      </c>
      <c r="G155" s="163">
        <v>3267</v>
      </c>
      <c r="H155" s="163">
        <v>3764</v>
      </c>
      <c r="I155" s="165">
        <f t="shared" si="82"/>
        <v>0.15212733394551581</v>
      </c>
      <c r="J155" s="164">
        <f t="shared" si="78"/>
        <v>0.50680544435548436</v>
      </c>
      <c r="K155" s="179">
        <f t="shared" si="79"/>
        <v>497</v>
      </c>
      <c r="L155" s="163">
        <f t="shared" si="80"/>
        <v>1266</v>
      </c>
      <c r="M155" s="164">
        <f t="shared" si="81"/>
        <v>3.1349946695095948E-3</v>
      </c>
    </row>
    <row r="156" spans="2:13" x14ac:dyDescent="0.25">
      <c r="B156" s="162" t="s">
        <v>116</v>
      </c>
      <c r="C156" s="163">
        <v>201</v>
      </c>
      <c r="D156" s="163">
        <v>266</v>
      </c>
      <c r="E156" s="163">
        <v>77</v>
      </c>
      <c r="F156" s="163">
        <v>550</v>
      </c>
      <c r="G156" s="163">
        <v>1361</v>
      </c>
      <c r="H156" s="163">
        <v>1200</v>
      </c>
      <c r="I156" s="165">
        <f t="shared" si="82"/>
        <v>-0.11829537105069798</v>
      </c>
      <c r="J156" s="164">
        <f t="shared" si="78"/>
        <v>3.511278195488722</v>
      </c>
      <c r="K156" s="179">
        <f t="shared" si="79"/>
        <v>-161</v>
      </c>
      <c r="L156" s="163">
        <f t="shared" si="80"/>
        <v>934</v>
      </c>
      <c r="M156" s="164">
        <f t="shared" si="81"/>
        <v>9.9946695095948831E-4</v>
      </c>
    </row>
    <row r="157" spans="2:13" x14ac:dyDescent="0.25">
      <c r="B157" s="162" t="s">
        <v>123</v>
      </c>
      <c r="C157" s="163">
        <v>214</v>
      </c>
      <c r="D157" s="163">
        <v>186</v>
      </c>
      <c r="E157" s="163">
        <v>31</v>
      </c>
      <c r="F157" s="163">
        <v>1001</v>
      </c>
      <c r="G157" s="163">
        <v>998</v>
      </c>
      <c r="H157" s="163">
        <v>3135</v>
      </c>
      <c r="I157" s="165">
        <f t="shared" si="82"/>
        <v>2.1412825651302607</v>
      </c>
      <c r="J157" s="164">
        <f t="shared" si="78"/>
        <v>15.85483870967742</v>
      </c>
      <c r="K157" s="179">
        <f t="shared" si="79"/>
        <v>2137</v>
      </c>
      <c r="L157" s="163">
        <f t="shared" si="80"/>
        <v>2949</v>
      </c>
      <c r="M157" s="164">
        <f t="shared" si="81"/>
        <v>2.6111074093816632E-3</v>
      </c>
    </row>
    <row r="158" spans="2:13" x14ac:dyDescent="0.25">
      <c r="B158" s="162" t="s">
        <v>119</v>
      </c>
      <c r="C158" s="163">
        <v>51</v>
      </c>
      <c r="D158" s="163">
        <v>35</v>
      </c>
      <c r="E158" s="163">
        <v>68</v>
      </c>
      <c r="F158" s="163">
        <v>411</v>
      </c>
      <c r="G158" s="163">
        <v>615</v>
      </c>
      <c r="H158" s="163">
        <v>542</v>
      </c>
      <c r="I158" s="165">
        <f t="shared" si="82"/>
        <v>-0.11869918699186988</v>
      </c>
      <c r="J158" s="164">
        <f t="shared" si="78"/>
        <v>14.485714285714286</v>
      </c>
      <c r="K158" s="179">
        <f t="shared" si="79"/>
        <v>-73</v>
      </c>
      <c r="L158" s="163">
        <f t="shared" si="80"/>
        <v>507</v>
      </c>
      <c r="M158" s="164">
        <f t="shared" si="81"/>
        <v>4.5142590618336888E-4</v>
      </c>
    </row>
    <row r="159" spans="2:13" x14ac:dyDescent="0.25">
      <c r="B159" s="162" t="s">
        <v>128</v>
      </c>
      <c r="C159" s="163">
        <v>71</v>
      </c>
      <c r="D159" s="163">
        <v>84</v>
      </c>
      <c r="E159" s="163">
        <v>154</v>
      </c>
      <c r="F159" s="163">
        <v>215</v>
      </c>
      <c r="G159" s="163">
        <v>285</v>
      </c>
      <c r="H159" s="163">
        <v>996</v>
      </c>
      <c r="I159" s="165">
        <f t="shared" si="82"/>
        <v>2.4947368421052634</v>
      </c>
      <c r="J159" s="164">
        <f t="shared" si="78"/>
        <v>10.857142857142858</v>
      </c>
      <c r="K159" s="179">
        <f t="shared" si="79"/>
        <v>711</v>
      </c>
      <c r="L159" s="163">
        <f t="shared" si="80"/>
        <v>912</v>
      </c>
      <c r="M159" s="164">
        <f t="shared" si="81"/>
        <v>8.2955756929637531E-4</v>
      </c>
    </row>
    <row r="160" spans="2:13" x14ac:dyDescent="0.25">
      <c r="B160" s="162" t="s">
        <v>131</v>
      </c>
      <c r="C160" s="163">
        <v>62</v>
      </c>
      <c r="D160" s="163">
        <v>101</v>
      </c>
      <c r="E160" s="163">
        <v>161</v>
      </c>
      <c r="F160" s="163">
        <v>170</v>
      </c>
      <c r="G160" s="163">
        <v>198</v>
      </c>
      <c r="H160" s="163">
        <v>2721</v>
      </c>
      <c r="I160" s="165">
        <f t="shared" si="82"/>
        <v>12.742424242424242</v>
      </c>
      <c r="J160" s="164">
        <f t="shared" si="78"/>
        <v>25.940594059405942</v>
      </c>
      <c r="K160" s="179">
        <f t="shared" si="79"/>
        <v>2523</v>
      </c>
      <c r="L160" s="163">
        <f t="shared" si="80"/>
        <v>2620</v>
      </c>
      <c r="M160" s="164">
        <f t="shared" si="81"/>
        <v>2.2662913113006395E-3</v>
      </c>
    </row>
    <row r="161" spans="2:13" x14ac:dyDescent="0.25">
      <c r="B161" s="168" t="s">
        <v>145</v>
      </c>
      <c r="C161" s="169">
        <f>IFERROR(C153-SUM(C154:C160),"nd")</f>
        <v>1378</v>
      </c>
      <c r="D161" s="169">
        <f t="shared" ref="D161:H161" si="83">IFERROR(D153-SUM(D154:D160),"nd")</f>
        <v>1323</v>
      </c>
      <c r="E161" s="169">
        <f t="shared" si="83"/>
        <v>552</v>
      </c>
      <c r="F161" s="169">
        <f t="shared" si="83"/>
        <v>2544</v>
      </c>
      <c r="G161" s="169">
        <f t="shared" si="83"/>
        <v>4462</v>
      </c>
      <c r="H161" s="169">
        <f t="shared" si="83"/>
        <v>5083</v>
      </c>
      <c r="I161" s="171">
        <f t="shared" si="82"/>
        <v>0.13917525773195871</v>
      </c>
      <c r="J161" s="170">
        <f t="shared" si="78"/>
        <v>2.8420256991685564</v>
      </c>
      <c r="K161" s="180">
        <f t="shared" si="79"/>
        <v>621</v>
      </c>
      <c r="L161" s="169">
        <f t="shared" si="80"/>
        <v>3760</v>
      </c>
      <c r="M161" s="170">
        <f t="shared" si="81"/>
        <v>4.2335754264392327E-3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59C3EA-A869-4981-9AB0-8E1A0E736ED7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41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</row>
    <row r="4" spans="1:28" ht="6" customHeight="1" x14ac:dyDescent="0.25"/>
    <row r="5" spans="1:28" ht="15.75" x14ac:dyDescent="0.25">
      <c r="B5" s="181"/>
      <c r="C5" s="302" t="s">
        <v>62</v>
      </c>
      <c r="D5" s="303"/>
      <c r="E5" s="303"/>
      <c r="F5" s="303"/>
      <c r="G5" s="303"/>
      <c r="H5" s="303"/>
      <c r="I5" s="303"/>
      <c r="J5" s="303"/>
      <c r="K5" s="303"/>
      <c r="L5" s="302" t="s">
        <v>61</v>
      </c>
      <c r="M5" s="303"/>
      <c r="N5" s="303"/>
      <c r="O5" s="303"/>
      <c r="P5" s="303"/>
      <c r="Q5" s="303"/>
      <c r="R5" s="303"/>
      <c r="S5" s="303"/>
      <c r="T5" s="303"/>
      <c r="U5" s="302" t="s">
        <v>137</v>
      </c>
      <c r="V5" s="303"/>
      <c r="W5" s="303"/>
      <c r="X5" s="303"/>
      <c r="Y5" s="303"/>
      <c r="Z5" s="303"/>
      <c r="AA5" s="303"/>
      <c r="AB5" s="303"/>
    </row>
    <row r="6" spans="1:28" s="144" customFormat="1" ht="72" customHeight="1" x14ac:dyDescent="0.25">
      <c r="B6" s="145"/>
      <c r="C6" s="172" t="s">
        <v>262</v>
      </c>
      <c r="D6" s="172" t="s">
        <v>263</v>
      </c>
      <c r="E6" s="172" t="s">
        <v>269</v>
      </c>
      <c r="F6" s="172" t="s">
        <v>264</v>
      </c>
      <c r="G6" s="172" t="s">
        <v>265</v>
      </c>
      <c r="H6" s="172" t="s">
        <v>266</v>
      </c>
      <c r="I6" s="173" t="str">
        <f>CONCATENATE("var. ",RIGHT(H6,2),"/",RIGHT(G6,2))</f>
        <v>var. 24/23</v>
      </c>
      <c r="J6" s="173" t="str">
        <f>CONCATENATE("var. ",RIGHT(H6,2),"/",RIGHT(C6,2))</f>
        <v>var. 24/19</v>
      </c>
      <c r="K6" s="173" t="str">
        <f>CONCATENATE("Cuota s/ total lugares de residencia ",RIGHT(H6,4))</f>
        <v>Cuota s/ total lugares de residencia 2024</v>
      </c>
      <c r="L6" s="172" t="s">
        <v>262</v>
      </c>
      <c r="M6" s="172" t="s">
        <v>263</v>
      </c>
      <c r="N6" s="172" t="s">
        <v>269</v>
      </c>
      <c r="O6" s="172" t="s">
        <v>264</v>
      </c>
      <c r="P6" s="172" t="s">
        <v>265</v>
      </c>
      <c r="Q6" s="172" t="s">
        <v>266</v>
      </c>
      <c r="R6" s="173" t="str">
        <f>CONCATENATE("var. ",RIGHT(Q6,2),"/",RIGHT(P6,2))</f>
        <v>var. 24/23</v>
      </c>
      <c r="S6" s="173" t="str">
        <f>CONCATENATE("var. ",RIGHT(Q6,2),"/",RIGHT(L6,2))</f>
        <v>var. 24/19</v>
      </c>
      <c r="T6" s="173" t="str">
        <f>CONCATENATE("Cuota s/ total lugares de residencia ",RIGHT(Q6,4))</f>
        <v>Cuota s/ total lugares de residencia 2024</v>
      </c>
      <c r="U6" s="172" t="s">
        <v>262</v>
      </c>
      <c r="V6" s="172" t="s">
        <v>269</v>
      </c>
      <c r="W6" s="172" t="s">
        <v>264</v>
      </c>
      <c r="X6" s="172" t="s">
        <v>265</v>
      </c>
      <c r="Y6" s="172" t="s">
        <v>266</v>
      </c>
      <c r="Z6" s="173" t="str">
        <f>CONCATENATE("var. ",RIGHT(Y6,2),"/",RIGHT(X6,2))</f>
        <v>var. 24/23</v>
      </c>
      <c r="AA6" s="173" t="str">
        <f>CONCATENATE("var. ",RIGHT(Y6,2),"/",RIGHT(U6,2))</f>
        <v>var. 24/19</v>
      </c>
      <c r="AB6" s="173" t="str">
        <f>CONCATENATE("Cuota s/ total lugares de residencia ",RIGHT(Y6,4))</f>
        <v>Cuota s/ total lugares de residencia 2024</v>
      </c>
    </row>
    <row r="7" spans="1:28" x14ac:dyDescent="0.25">
      <c r="A7" s="1"/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</row>
    <row r="8" spans="1:28" x14ac:dyDescent="0.25">
      <c r="A8" s="1"/>
      <c r="B8" s="154" t="s">
        <v>68</v>
      </c>
      <c r="C8" s="176">
        <f t="shared" ref="C8:H8" si="0">C9+C12</f>
        <v>742048</v>
      </c>
      <c r="D8" s="176">
        <f t="shared" si="0"/>
        <v>243211</v>
      </c>
      <c r="E8" s="176">
        <f t="shared" si="0"/>
        <v>332855</v>
      </c>
      <c r="F8" s="176">
        <f t="shared" si="0"/>
        <v>672483</v>
      </c>
      <c r="G8" s="176">
        <f t="shared" si="0"/>
        <v>738404</v>
      </c>
      <c r="H8" s="176">
        <f t="shared" si="0"/>
        <v>758810</v>
      </c>
      <c r="I8" s="177">
        <f>IFERROR(H8/G8-1,"-")</f>
        <v>2.763527824876344E-2</v>
      </c>
      <c r="J8" s="177">
        <f>IFERROR(H8/C8-1,"-")</f>
        <v>2.2588835223597448E-2</v>
      </c>
      <c r="K8" s="177">
        <f>H8/H$8</f>
        <v>1</v>
      </c>
      <c r="L8" s="176">
        <f t="shared" ref="L8:Q8" si="1">L9+L12</f>
        <v>2826140</v>
      </c>
      <c r="M8" s="176">
        <f t="shared" si="1"/>
        <v>952608</v>
      </c>
      <c r="N8" s="176">
        <f t="shared" si="1"/>
        <v>1525176</v>
      </c>
      <c r="O8" s="176">
        <f t="shared" si="1"/>
        <v>3104390</v>
      </c>
      <c r="P8" s="176">
        <f t="shared" si="1"/>
        <v>3350154</v>
      </c>
      <c r="Q8" s="176">
        <f t="shared" si="1"/>
        <v>3520830</v>
      </c>
      <c r="R8" s="177">
        <f>IFERROR(Q8/P8-1,"-")</f>
        <v>5.0945717719245165E-2</v>
      </c>
      <c r="S8" s="177">
        <f>IFERROR(Q8/L8-1,"-")</f>
        <v>0.24580877097383702</v>
      </c>
      <c r="T8" s="177">
        <f>Q8/Q$8</f>
        <v>1</v>
      </c>
      <c r="U8" s="176">
        <f>U9+U12</f>
        <v>3568188</v>
      </c>
      <c r="V8" s="176">
        <f>V9+V12</f>
        <v>1858031</v>
      </c>
      <c r="W8" s="176">
        <f>W9+W12</f>
        <v>3776873</v>
      </c>
      <c r="X8" s="176">
        <f>X9+X12</f>
        <v>4088558</v>
      </c>
      <c r="Y8" s="176">
        <f>Y9+Y12</f>
        <v>4279640</v>
      </c>
      <c r="Z8" s="177">
        <f>IFERROR(Y8/X8-1,"-")</f>
        <v>4.6735792912806939E-2</v>
      </c>
      <c r="AA8" s="177">
        <f t="shared" ref="AA8:AA20" si="2">IFERROR(Y8/U8-1,"-")</f>
        <v>0.1993874762204233</v>
      </c>
      <c r="AB8" s="177">
        <f>Y8/Y$8</f>
        <v>1</v>
      </c>
    </row>
    <row r="9" spans="1:28" x14ac:dyDescent="0.25">
      <c r="A9" s="1"/>
      <c r="B9" s="157" t="s">
        <v>97</v>
      </c>
      <c r="C9" s="158">
        <v>188231</v>
      </c>
      <c r="D9" s="158">
        <v>78725</v>
      </c>
      <c r="E9" s="158">
        <v>119848</v>
      </c>
      <c r="F9" s="158">
        <v>173672</v>
      </c>
      <c r="G9" s="158">
        <v>206738</v>
      </c>
      <c r="H9" s="158">
        <v>212287</v>
      </c>
      <c r="I9" s="159">
        <f>IFERROR(H9/G9-1,"-")</f>
        <v>2.684073561706124E-2</v>
      </c>
      <c r="J9" s="160">
        <f>IFERROR(H9/C9-1,"-")</f>
        <v>0.1278004154469774</v>
      </c>
      <c r="K9" s="159">
        <f>H9/H$8</f>
        <v>0.27976305003887664</v>
      </c>
      <c r="L9" s="158">
        <v>674588</v>
      </c>
      <c r="M9" s="158">
        <v>294316</v>
      </c>
      <c r="N9" s="158">
        <v>549418</v>
      </c>
      <c r="O9" s="158">
        <v>688398</v>
      </c>
      <c r="P9" s="158">
        <v>674557</v>
      </c>
      <c r="Q9" s="158">
        <v>676316</v>
      </c>
      <c r="R9" s="159">
        <f>IFERROR(Q9/P9-1,"-")</f>
        <v>2.6076373086336702E-3</v>
      </c>
      <c r="S9" s="160">
        <f>IFERROR(Q9/L9-1,"-")</f>
        <v>2.5615635024636152E-3</v>
      </c>
      <c r="T9" s="159">
        <f>Q9/Q$8</f>
        <v>0.19208993333958185</v>
      </c>
      <c r="U9" s="158">
        <v>862819</v>
      </c>
      <c r="V9" s="158">
        <v>669266</v>
      </c>
      <c r="W9" s="158">
        <v>862070</v>
      </c>
      <c r="X9" s="158">
        <v>881295</v>
      </c>
      <c r="Y9" s="158">
        <v>888603</v>
      </c>
      <c r="Z9" s="159">
        <f>IFERROR(Y9/X9-1,"-")</f>
        <v>8.2923425186798294E-3</v>
      </c>
      <c r="AA9" s="160">
        <f t="shared" si="2"/>
        <v>2.9883440211678325E-2</v>
      </c>
      <c r="AB9" s="159">
        <f>Y9/Y$8</f>
        <v>0.207634987989644</v>
      </c>
    </row>
    <row r="10" spans="1:28" x14ac:dyDescent="0.25">
      <c r="A10" s="161"/>
      <c r="B10" s="162" t="s">
        <v>103</v>
      </c>
      <c r="C10" s="163">
        <v>91591</v>
      </c>
      <c r="D10" s="163">
        <v>38075</v>
      </c>
      <c r="E10" s="163">
        <v>76913</v>
      </c>
      <c r="F10" s="163">
        <v>97401</v>
      </c>
      <c r="G10" s="163">
        <v>116854</v>
      </c>
      <c r="H10" s="163">
        <v>118239</v>
      </c>
      <c r="I10" s="164">
        <f>IFERROR(H10/G10-1,"-")</f>
        <v>1.1852397008232485E-2</v>
      </c>
      <c r="J10" s="165">
        <f>IFERROR(H10/C10-1,"-")</f>
        <v>0.29094561692742738</v>
      </c>
      <c r="K10" s="164">
        <f>H10/H$8</f>
        <v>0.15582161542415096</v>
      </c>
      <c r="L10" s="163">
        <v>220823</v>
      </c>
      <c r="M10" s="163">
        <v>110675</v>
      </c>
      <c r="N10" s="163">
        <v>248239</v>
      </c>
      <c r="O10" s="163">
        <v>235468</v>
      </c>
      <c r="P10" s="163">
        <v>223216</v>
      </c>
      <c r="Q10" s="163">
        <v>221092</v>
      </c>
      <c r="R10" s="164">
        <f>IFERROR(Q10/P10-1,"-")</f>
        <v>-9.5154469213676318E-3</v>
      </c>
      <c r="S10" s="165">
        <f>IFERROR(Q10/L10-1,"-")</f>
        <v>1.2181702087192825E-3</v>
      </c>
      <c r="T10" s="164">
        <f>Q10/Q$8</f>
        <v>6.279542039803114E-2</v>
      </c>
      <c r="U10" s="163">
        <v>312414</v>
      </c>
      <c r="V10" s="163">
        <v>325152</v>
      </c>
      <c r="W10" s="163">
        <v>332869</v>
      </c>
      <c r="X10" s="163">
        <v>340070</v>
      </c>
      <c r="Y10" s="163">
        <v>339331</v>
      </c>
      <c r="Z10" s="164">
        <f>IFERROR(Y10/X10-1,"-")</f>
        <v>-2.1730820125268613E-3</v>
      </c>
      <c r="AA10" s="165">
        <f t="shared" si="2"/>
        <v>8.6158110712067915E-2</v>
      </c>
      <c r="AB10" s="164">
        <f>Y10/Y$8</f>
        <v>7.9289613145030885E-2</v>
      </c>
    </row>
    <row r="11" spans="1:28" x14ac:dyDescent="0.25">
      <c r="A11" s="161"/>
      <c r="B11" s="162" t="s">
        <v>100</v>
      </c>
      <c r="C11" s="163">
        <v>96640</v>
      </c>
      <c r="D11" s="163">
        <v>40650</v>
      </c>
      <c r="E11" s="163">
        <v>42935</v>
      </c>
      <c r="F11" s="163">
        <v>76271</v>
      </c>
      <c r="G11" s="163">
        <v>89884</v>
      </c>
      <c r="H11" s="163">
        <v>94048</v>
      </c>
      <c r="I11" s="164">
        <f>IFERROR(H11/G11-1,"-")</f>
        <v>4.6326376218236875E-2</v>
      </c>
      <c r="J11" s="165">
        <f>IFERROR(H11/C11-1,"-")</f>
        <v>-2.682119205298017E-2</v>
      </c>
      <c r="K11" s="164">
        <f>H11/H$8</f>
        <v>0.12394143461472569</v>
      </c>
      <c r="L11" s="163">
        <v>453765</v>
      </c>
      <c r="M11" s="163">
        <v>183641</v>
      </c>
      <c r="N11" s="163">
        <v>301179</v>
      </c>
      <c r="O11" s="163">
        <v>452930</v>
      </c>
      <c r="P11" s="163">
        <v>451341</v>
      </c>
      <c r="Q11" s="163">
        <v>455224</v>
      </c>
      <c r="R11" s="164">
        <f>IFERROR(Q11/P11-1,"-")</f>
        <v>8.6032512003120232E-3</v>
      </c>
      <c r="S11" s="165">
        <f>IFERROR(Q11/L11-1,"-")</f>
        <v>3.2153207056515587E-3</v>
      </c>
      <c r="T11" s="164">
        <f>Q11/Q$8</f>
        <v>0.12929451294155073</v>
      </c>
      <c r="U11" s="163">
        <v>550405</v>
      </c>
      <c r="V11" s="163">
        <v>344114</v>
      </c>
      <c r="W11" s="163">
        <v>529201</v>
      </c>
      <c r="X11" s="163">
        <v>541225</v>
      </c>
      <c r="Y11" s="163">
        <v>549272</v>
      </c>
      <c r="Z11" s="164">
        <f>IFERROR(Y11/X11-1,"-")</f>
        <v>1.4868123238948705E-2</v>
      </c>
      <c r="AA11" s="165">
        <f t="shared" si="2"/>
        <v>-2.0584842070838771E-3</v>
      </c>
      <c r="AB11" s="164">
        <f>Y11/Y$8</f>
        <v>0.12834537484461309</v>
      </c>
    </row>
    <row r="12" spans="1:28" x14ac:dyDescent="0.25">
      <c r="A12" s="1"/>
      <c r="B12" s="157" t="s">
        <v>107</v>
      </c>
      <c r="C12" s="158">
        <v>553817</v>
      </c>
      <c r="D12" s="158">
        <v>164486</v>
      </c>
      <c r="E12" s="158">
        <v>213007</v>
      </c>
      <c r="F12" s="158">
        <v>498811</v>
      </c>
      <c r="G12" s="158">
        <v>531666</v>
      </c>
      <c r="H12" s="158">
        <v>546523</v>
      </c>
      <c r="I12" s="159">
        <f>IFERROR(H12/G12-1,"-")</f>
        <v>2.7944235666753192E-2</v>
      </c>
      <c r="J12" s="160">
        <f>IFERROR(H12/C12-1,"-")</f>
        <v>-1.3170415498260257E-2</v>
      </c>
      <c r="K12" s="159">
        <f>H12/H$8</f>
        <v>0.72023694996112331</v>
      </c>
      <c r="L12" s="158">
        <v>2151552</v>
      </c>
      <c r="M12" s="158">
        <v>658292</v>
      </c>
      <c r="N12" s="158">
        <v>975758</v>
      </c>
      <c r="O12" s="158">
        <v>2415992</v>
      </c>
      <c r="P12" s="158">
        <v>2675597</v>
      </c>
      <c r="Q12" s="158">
        <v>2844514</v>
      </c>
      <c r="R12" s="159">
        <f>IFERROR(Q12/P12-1,"-")</f>
        <v>6.3132452308774401E-2</v>
      </c>
      <c r="S12" s="160">
        <f>IFERROR(Q12/L12-1,"-")</f>
        <v>0.32207541346897495</v>
      </c>
      <c r="T12" s="159">
        <f>Q12/Q$8</f>
        <v>0.80791006666041809</v>
      </c>
      <c r="U12" s="158">
        <v>2705369</v>
      </c>
      <c r="V12" s="158">
        <v>1188765</v>
      </c>
      <c r="W12" s="158">
        <v>2914803</v>
      </c>
      <c r="X12" s="158">
        <v>3207263</v>
      </c>
      <c r="Y12" s="158">
        <v>3391037</v>
      </c>
      <c r="Z12" s="159">
        <f>IFERROR(Y12/X12-1,"-")</f>
        <v>5.7299323441825534E-2</v>
      </c>
      <c r="AA12" s="160">
        <f t="shared" si="2"/>
        <v>0.25344712680599213</v>
      </c>
      <c r="AB12" s="159">
        <f>Y12/Y$8</f>
        <v>0.79236501201035603</v>
      </c>
    </row>
    <row r="13" spans="1:28" s="56" customFormat="1" x14ac:dyDescent="0.25">
      <c r="B13" s="162" t="s">
        <v>110</v>
      </c>
      <c r="C13" s="163">
        <v>196809</v>
      </c>
      <c r="D13" s="163">
        <v>55957</v>
      </c>
      <c r="E13" s="163">
        <v>51463</v>
      </c>
      <c r="F13" s="163">
        <v>185404</v>
      </c>
      <c r="G13" s="163">
        <v>205688</v>
      </c>
      <c r="H13" s="163">
        <v>204540</v>
      </c>
      <c r="I13" s="164">
        <f t="shared" ref="I13:I20" si="3">IFERROR(H13/G13-1,"-")</f>
        <v>-5.5812687176695075E-3</v>
      </c>
      <c r="J13" s="165">
        <f t="shared" ref="J13:J20" si="4">IFERROR(H13/C13-1,"-")</f>
        <v>3.9281740164321732E-2</v>
      </c>
      <c r="K13" s="164">
        <f t="shared" ref="K13:K20" si="5">H13/H$8</f>
        <v>0.26955364320449127</v>
      </c>
      <c r="L13" s="163">
        <v>957287</v>
      </c>
      <c r="M13" s="163">
        <v>260391</v>
      </c>
      <c r="N13" s="163">
        <v>284717</v>
      </c>
      <c r="O13" s="163">
        <v>1132692</v>
      </c>
      <c r="P13" s="163">
        <v>1254072</v>
      </c>
      <c r="Q13" s="163">
        <v>1327265</v>
      </c>
      <c r="R13" s="164">
        <f t="shared" ref="R13:R20" si="6">IFERROR(Q13/P13-1,"-")</f>
        <v>5.8364272545754936E-2</v>
      </c>
      <c r="S13" s="165">
        <f t="shared" ref="S13:S20" si="7">IFERROR(Q13/L13-1,"-")</f>
        <v>0.3864859754702612</v>
      </c>
      <c r="T13" s="164">
        <f t="shared" ref="T13:T20" si="8">Q13/Q$8</f>
        <v>0.37697503145565109</v>
      </c>
      <c r="U13" s="163">
        <v>1154096</v>
      </c>
      <c r="V13" s="163">
        <v>336180</v>
      </c>
      <c r="W13" s="163">
        <v>1318096</v>
      </c>
      <c r="X13" s="163">
        <v>1459760</v>
      </c>
      <c r="Y13" s="163">
        <v>1531805</v>
      </c>
      <c r="Z13" s="164">
        <f t="shared" ref="Z13:Z20" si="9">IFERROR(Y13/X13-1,"-")</f>
        <v>4.9354003397818813E-2</v>
      </c>
      <c r="AA13" s="165">
        <f t="shared" si="2"/>
        <v>0.32727693363463706</v>
      </c>
      <c r="AB13" s="164">
        <f t="shared" ref="AB13:AB20" si="10">Y13/Y$8</f>
        <v>0.35792847061902405</v>
      </c>
    </row>
    <row r="14" spans="1:28" s="56" customFormat="1" x14ac:dyDescent="0.25">
      <c r="B14" s="162" t="s">
        <v>113</v>
      </c>
      <c r="C14" s="163">
        <v>82343</v>
      </c>
      <c r="D14" s="163">
        <v>24151</v>
      </c>
      <c r="E14" s="163">
        <v>38221</v>
      </c>
      <c r="F14" s="163">
        <v>64721</v>
      </c>
      <c r="G14" s="163">
        <v>72627</v>
      </c>
      <c r="H14" s="163">
        <v>73563</v>
      </c>
      <c r="I14" s="164">
        <f t="shared" si="3"/>
        <v>1.2887769011524552E-2</v>
      </c>
      <c r="J14" s="165">
        <f t="shared" si="4"/>
        <v>-0.10662715713539705</v>
      </c>
      <c r="K14" s="164">
        <f t="shared" si="5"/>
        <v>9.6945216852703575E-2</v>
      </c>
      <c r="L14" s="163">
        <v>333618</v>
      </c>
      <c r="M14" s="163">
        <v>92876</v>
      </c>
      <c r="N14" s="163">
        <v>156330</v>
      </c>
      <c r="O14" s="163">
        <v>274306</v>
      </c>
      <c r="P14" s="163">
        <v>309168</v>
      </c>
      <c r="Q14" s="163">
        <v>317350</v>
      </c>
      <c r="R14" s="164">
        <f t="shared" si="6"/>
        <v>2.6464575894012299E-2</v>
      </c>
      <c r="S14" s="165">
        <f t="shared" si="7"/>
        <v>-4.8762356947167129E-2</v>
      </c>
      <c r="T14" s="164">
        <f t="shared" si="8"/>
        <v>9.0134996577511547E-2</v>
      </c>
      <c r="U14" s="163">
        <v>415961</v>
      </c>
      <c r="V14" s="163">
        <v>194551</v>
      </c>
      <c r="W14" s="163">
        <v>339027</v>
      </c>
      <c r="X14" s="163">
        <v>381795</v>
      </c>
      <c r="Y14" s="163">
        <v>390913</v>
      </c>
      <c r="Z14" s="164">
        <f t="shared" si="9"/>
        <v>2.388192616456486E-2</v>
      </c>
      <c r="AA14" s="165">
        <f t="shared" si="2"/>
        <v>-6.0217183822521836E-2</v>
      </c>
      <c r="AB14" s="164">
        <f t="shared" si="10"/>
        <v>9.1342496097802622E-2</v>
      </c>
    </row>
    <row r="15" spans="1:28" x14ac:dyDescent="0.25">
      <c r="A15" s="1"/>
      <c r="B15" s="162" t="s">
        <v>116</v>
      </c>
      <c r="C15" s="163">
        <v>31220</v>
      </c>
      <c r="D15" s="163">
        <v>11033</v>
      </c>
      <c r="E15" s="163">
        <v>21498</v>
      </c>
      <c r="F15" s="163">
        <v>31998</v>
      </c>
      <c r="G15" s="163">
        <v>34482</v>
      </c>
      <c r="H15" s="163">
        <v>33626</v>
      </c>
      <c r="I15" s="164">
        <f t="shared" si="3"/>
        <v>-2.4824546140015058E-2</v>
      </c>
      <c r="J15" s="165">
        <f t="shared" si="4"/>
        <v>7.7065983344010158E-2</v>
      </c>
      <c r="K15" s="164">
        <f t="shared" si="5"/>
        <v>4.4314123430107669E-2</v>
      </c>
      <c r="L15" s="163">
        <v>107850</v>
      </c>
      <c r="M15" s="163">
        <v>37725</v>
      </c>
      <c r="N15" s="163">
        <v>83736</v>
      </c>
      <c r="O15" s="163">
        <v>134432</v>
      </c>
      <c r="P15" s="163">
        <v>142823</v>
      </c>
      <c r="Q15" s="163">
        <v>158899</v>
      </c>
      <c r="R15" s="164">
        <f t="shared" si="6"/>
        <v>0.11255890157747706</v>
      </c>
      <c r="S15" s="165">
        <f>IFERROR(Q15/L15-1,"-")</f>
        <v>0.47333333333333338</v>
      </c>
      <c r="T15" s="164">
        <f t="shared" si="8"/>
        <v>4.5131119650764169E-2</v>
      </c>
      <c r="U15" s="163">
        <v>139070</v>
      </c>
      <c r="V15" s="163">
        <v>105234</v>
      </c>
      <c r="W15" s="163">
        <v>166430</v>
      </c>
      <c r="X15" s="163">
        <v>177305</v>
      </c>
      <c r="Y15" s="163">
        <v>192525</v>
      </c>
      <c r="Z15" s="164">
        <f t="shared" si="9"/>
        <v>8.5840782831843487E-2</v>
      </c>
      <c r="AA15" s="165">
        <f t="shared" si="2"/>
        <v>0.384374775293018</v>
      </c>
      <c r="AB15" s="164">
        <f t="shared" si="10"/>
        <v>4.4986260526586351E-2</v>
      </c>
    </row>
    <row r="16" spans="1:28" x14ac:dyDescent="0.25">
      <c r="A16" s="1"/>
      <c r="B16" s="162" t="s">
        <v>123</v>
      </c>
      <c r="C16" s="163">
        <v>15420</v>
      </c>
      <c r="D16" s="163">
        <v>4317</v>
      </c>
      <c r="E16" s="163">
        <v>10076</v>
      </c>
      <c r="F16" s="163">
        <v>19335</v>
      </c>
      <c r="G16" s="163">
        <v>14809</v>
      </c>
      <c r="H16" s="163">
        <v>14135</v>
      </c>
      <c r="I16" s="164">
        <f t="shared" si="3"/>
        <v>-4.551286379904107E-2</v>
      </c>
      <c r="J16" s="165">
        <f t="shared" si="4"/>
        <v>-8.333333333333337E-2</v>
      </c>
      <c r="K16" s="164">
        <f t="shared" si="5"/>
        <v>1.8627851504329145E-2</v>
      </c>
      <c r="L16" s="163">
        <v>76338</v>
      </c>
      <c r="M16" s="163">
        <v>23225</v>
      </c>
      <c r="N16" s="163">
        <v>56946</v>
      </c>
      <c r="O16" s="163">
        <v>104116</v>
      </c>
      <c r="P16" s="163">
        <v>102844</v>
      </c>
      <c r="Q16" s="163">
        <v>113442</v>
      </c>
      <c r="R16" s="164">
        <f t="shared" si="6"/>
        <v>0.10304927851892187</v>
      </c>
      <c r="S16" s="165">
        <f t="shared" si="7"/>
        <v>0.48604888784091793</v>
      </c>
      <c r="T16" s="164">
        <f t="shared" si="8"/>
        <v>3.2220243522124048E-2</v>
      </c>
      <c r="U16" s="163">
        <v>91758</v>
      </c>
      <c r="V16" s="163">
        <v>67022</v>
      </c>
      <c r="W16" s="163">
        <v>123451</v>
      </c>
      <c r="X16" s="163">
        <v>117653</v>
      </c>
      <c r="Y16" s="163">
        <v>127577</v>
      </c>
      <c r="Z16" s="164">
        <f t="shared" si="9"/>
        <v>8.4349740338112822E-2</v>
      </c>
      <c r="AA16" s="165">
        <f t="shared" si="2"/>
        <v>0.39036378299439822</v>
      </c>
      <c r="AB16" s="164">
        <f t="shared" si="10"/>
        <v>2.9810217681861092E-2</v>
      </c>
    </row>
    <row r="17" spans="1:28" x14ac:dyDescent="0.25">
      <c r="A17" s="56"/>
      <c r="B17" s="162" t="s">
        <v>119</v>
      </c>
      <c r="C17" s="163">
        <v>12290</v>
      </c>
      <c r="D17" s="163">
        <v>5010</v>
      </c>
      <c r="E17" s="163">
        <v>6294</v>
      </c>
      <c r="F17" s="163">
        <v>10411</v>
      </c>
      <c r="G17" s="163">
        <v>10569</v>
      </c>
      <c r="H17" s="163">
        <v>9946</v>
      </c>
      <c r="I17" s="164">
        <f t="shared" si="3"/>
        <v>-5.8945974075125362E-2</v>
      </c>
      <c r="J17" s="165">
        <f t="shared" si="4"/>
        <v>-0.19072416598860864</v>
      </c>
      <c r="K17" s="164">
        <f t="shared" si="5"/>
        <v>1.3107365480159724E-2</v>
      </c>
      <c r="L17" s="163">
        <v>106564</v>
      </c>
      <c r="M17" s="163">
        <v>43633</v>
      </c>
      <c r="N17" s="163">
        <v>77431</v>
      </c>
      <c r="O17" s="163">
        <v>120097</v>
      </c>
      <c r="P17" s="163">
        <v>123841</v>
      </c>
      <c r="Q17" s="163">
        <v>130344</v>
      </c>
      <c r="R17" s="164">
        <f t="shared" si="6"/>
        <v>5.2510880887589817E-2</v>
      </c>
      <c r="S17" s="165">
        <f t="shared" si="7"/>
        <v>0.22315228407342058</v>
      </c>
      <c r="T17" s="164">
        <f t="shared" si="8"/>
        <v>3.702081611438212E-2</v>
      </c>
      <c r="U17" s="163">
        <v>118854</v>
      </c>
      <c r="V17" s="163">
        <v>83725</v>
      </c>
      <c r="W17" s="163">
        <v>130508</v>
      </c>
      <c r="X17" s="163">
        <v>134410</v>
      </c>
      <c r="Y17" s="163">
        <v>140290</v>
      </c>
      <c r="Z17" s="164">
        <f t="shared" si="9"/>
        <v>4.3746745033851564E-2</v>
      </c>
      <c r="AA17" s="165">
        <f t="shared" si="2"/>
        <v>0.18035573056018306</v>
      </c>
      <c r="AB17" s="164">
        <f t="shared" si="10"/>
        <v>3.2780794646278658E-2</v>
      </c>
    </row>
    <row r="18" spans="1:28" x14ac:dyDescent="0.25">
      <c r="A18" s="56"/>
      <c r="B18" s="162" t="s">
        <v>128</v>
      </c>
      <c r="C18" s="163">
        <v>12396</v>
      </c>
      <c r="D18" s="163">
        <v>3321</v>
      </c>
      <c r="E18" s="163">
        <v>2149</v>
      </c>
      <c r="F18" s="163">
        <v>5595</v>
      </c>
      <c r="G18" s="163">
        <v>6021</v>
      </c>
      <c r="H18" s="163">
        <v>5523</v>
      </c>
      <c r="I18" s="164">
        <f t="shared" si="3"/>
        <v>-8.2710513203786751E-2</v>
      </c>
      <c r="J18" s="165">
        <f t="shared" si="4"/>
        <v>-0.55445304937076478</v>
      </c>
      <c r="K18" s="164">
        <f t="shared" si="5"/>
        <v>7.2785018647619302E-3</v>
      </c>
      <c r="L18" s="163">
        <v>32067</v>
      </c>
      <c r="M18" s="163">
        <v>14957</v>
      </c>
      <c r="N18" s="163">
        <v>12822</v>
      </c>
      <c r="O18" s="163">
        <v>35340</v>
      </c>
      <c r="P18" s="163">
        <v>38436</v>
      </c>
      <c r="Q18" s="163">
        <v>36028</v>
      </c>
      <c r="R18" s="164">
        <f t="shared" si="6"/>
        <v>-6.2649599333957751E-2</v>
      </c>
      <c r="S18" s="165">
        <f t="shared" si="7"/>
        <v>0.12352262450494278</v>
      </c>
      <c r="T18" s="164">
        <f t="shared" si="8"/>
        <v>1.0232814421599453E-2</v>
      </c>
      <c r="U18" s="163">
        <v>44463</v>
      </c>
      <c r="V18" s="163">
        <v>14971</v>
      </c>
      <c r="W18" s="163">
        <v>40935</v>
      </c>
      <c r="X18" s="163">
        <v>44457</v>
      </c>
      <c r="Y18" s="163">
        <v>41551</v>
      </c>
      <c r="Z18" s="164">
        <f t="shared" si="9"/>
        <v>-6.5366533954157924E-2</v>
      </c>
      <c r="AA18" s="165">
        <f t="shared" si="2"/>
        <v>-6.5492656815779426E-2</v>
      </c>
      <c r="AB18" s="164">
        <f t="shared" si="10"/>
        <v>9.7089942144666375E-3</v>
      </c>
    </row>
    <row r="19" spans="1:28" x14ac:dyDescent="0.25">
      <c r="A19" s="56"/>
      <c r="B19" s="162" t="s">
        <v>131</v>
      </c>
      <c r="C19" s="163">
        <v>10950</v>
      </c>
      <c r="D19" s="163">
        <v>3428</v>
      </c>
      <c r="E19" s="163">
        <v>1763</v>
      </c>
      <c r="F19" s="163">
        <v>3453</v>
      </c>
      <c r="G19" s="163">
        <v>4406</v>
      </c>
      <c r="H19" s="163">
        <v>3638</v>
      </c>
      <c r="I19" s="164">
        <f t="shared" si="3"/>
        <v>-0.17430776214253296</v>
      </c>
      <c r="J19" s="165">
        <f t="shared" si="4"/>
        <v>-0.66776255707762555</v>
      </c>
      <c r="K19" s="164">
        <f t="shared" si="5"/>
        <v>4.7943490465333881E-3</v>
      </c>
      <c r="L19" s="163">
        <v>49151</v>
      </c>
      <c r="M19" s="163">
        <v>22111</v>
      </c>
      <c r="N19" s="163">
        <v>10721</v>
      </c>
      <c r="O19" s="163">
        <v>31821</v>
      </c>
      <c r="P19" s="163">
        <v>40312</v>
      </c>
      <c r="Q19" s="163">
        <v>37135</v>
      </c>
      <c r="R19" s="164">
        <f t="shared" si="6"/>
        <v>-7.8810279817424056E-2</v>
      </c>
      <c r="S19" s="165">
        <f t="shared" si="7"/>
        <v>-0.24447111961099466</v>
      </c>
      <c r="T19" s="164">
        <f t="shared" si="8"/>
        <v>1.0547228920453415E-2</v>
      </c>
      <c r="U19" s="163">
        <v>60101</v>
      </c>
      <c r="V19" s="163">
        <v>12484</v>
      </c>
      <c r="W19" s="163">
        <v>35274</v>
      </c>
      <c r="X19" s="163">
        <v>44718</v>
      </c>
      <c r="Y19" s="163">
        <v>40773</v>
      </c>
      <c r="Z19" s="164">
        <f t="shared" si="9"/>
        <v>-8.8219508922581458E-2</v>
      </c>
      <c r="AA19" s="165">
        <f t="shared" si="2"/>
        <v>-0.32159198682218271</v>
      </c>
      <c r="AB19" s="164">
        <f t="shared" si="10"/>
        <v>9.5272032227009754E-3</v>
      </c>
    </row>
    <row r="20" spans="1:28" x14ac:dyDescent="0.25">
      <c r="A20" s="56"/>
      <c r="B20" s="168" t="s">
        <v>145</v>
      </c>
      <c r="C20" s="169">
        <f t="shared" ref="C20:H20" si="11">C12-SUM(C13:C19)</f>
        <v>192389</v>
      </c>
      <c r="D20" s="169">
        <f t="shared" si="11"/>
        <v>57269</v>
      </c>
      <c r="E20" s="169">
        <f t="shared" si="11"/>
        <v>81543</v>
      </c>
      <c r="F20" s="169">
        <f t="shared" si="11"/>
        <v>177894</v>
      </c>
      <c r="G20" s="169">
        <f t="shared" si="11"/>
        <v>183064</v>
      </c>
      <c r="H20" s="169">
        <f t="shared" si="11"/>
        <v>201552</v>
      </c>
      <c r="I20" s="170">
        <f t="shared" si="3"/>
        <v>0.10099200279683607</v>
      </c>
      <c r="J20" s="171">
        <f t="shared" si="4"/>
        <v>4.7627463108597778E-2</v>
      </c>
      <c r="K20" s="170">
        <f t="shared" si="5"/>
        <v>0.26561589857803664</v>
      </c>
      <c r="L20" s="169">
        <f t="shared" ref="L20:Q20" si="12">L12-SUM(L13:L19)</f>
        <v>488677</v>
      </c>
      <c r="M20" s="169">
        <f t="shared" si="12"/>
        <v>163374</v>
      </c>
      <c r="N20" s="169">
        <f t="shared" si="12"/>
        <v>293055</v>
      </c>
      <c r="O20" s="169">
        <f t="shared" si="12"/>
        <v>583188</v>
      </c>
      <c r="P20" s="169">
        <f t="shared" si="12"/>
        <v>664101</v>
      </c>
      <c r="Q20" s="169">
        <f t="shared" si="12"/>
        <v>724051</v>
      </c>
      <c r="R20" s="170">
        <f t="shared" si="6"/>
        <v>9.0272413382904038E-2</v>
      </c>
      <c r="S20" s="171">
        <f t="shared" si="7"/>
        <v>0.48165557208544696</v>
      </c>
      <c r="T20" s="170">
        <f t="shared" si="8"/>
        <v>0.2056478159979323</v>
      </c>
      <c r="U20" s="169">
        <f>U12-SUM(U13:U19)</f>
        <v>681066</v>
      </c>
      <c r="V20" s="169">
        <f>V12-SUM(V13:V19)</f>
        <v>374598</v>
      </c>
      <c r="W20" s="169">
        <f>W12-SUM(W13:W19)</f>
        <v>761082</v>
      </c>
      <c r="X20" s="169">
        <f>X12-SUM(X13:X19)</f>
        <v>847165</v>
      </c>
      <c r="Y20" s="169">
        <f>Y12-SUM(Y13:Y19)</f>
        <v>925603</v>
      </c>
      <c r="Z20" s="170">
        <f t="shared" si="9"/>
        <v>9.258881091640947E-2</v>
      </c>
      <c r="AA20" s="171">
        <f t="shared" si="2"/>
        <v>0.35905037103599358</v>
      </c>
      <c r="AB20" s="170">
        <f t="shared" si="10"/>
        <v>0.21628057500163564</v>
      </c>
    </row>
    <row r="21" spans="1:28" x14ac:dyDescent="0.25">
      <c r="A21" s="56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</row>
    <row r="22" spans="1:28" x14ac:dyDescent="0.25">
      <c r="A22" s="56"/>
      <c r="B22" s="154" t="s">
        <v>68</v>
      </c>
      <c r="C22" s="176">
        <f t="shared" ref="C22:H22" si="13">C23+C26</f>
        <v>214232</v>
      </c>
      <c r="D22" s="176">
        <f t="shared" si="13"/>
        <v>41215</v>
      </c>
      <c r="E22" s="176">
        <f t="shared" si="13"/>
        <v>64946</v>
      </c>
      <c r="F22" s="176">
        <f t="shared" si="13"/>
        <v>165265</v>
      </c>
      <c r="G22" s="176">
        <f t="shared" si="13"/>
        <v>165616</v>
      </c>
      <c r="H22" s="176">
        <f t="shared" si="13"/>
        <v>152897</v>
      </c>
      <c r="I22" s="177">
        <f>IFERROR(H22/G22-1,"-")</f>
        <v>-7.6798135445850679E-2</v>
      </c>
      <c r="J22" s="177">
        <f>IFERROR(H22/C22-1,"-")</f>
        <v>-0.28630176630942161</v>
      </c>
      <c r="K22" s="177">
        <f>H22/H$8</f>
        <v>0.20149576310275299</v>
      </c>
      <c r="L22" s="176">
        <f t="shared" ref="L22:Q22" si="14">L23+L26</f>
        <v>1157120</v>
      </c>
      <c r="M22" s="176">
        <f t="shared" si="14"/>
        <v>373186</v>
      </c>
      <c r="N22" s="176">
        <f t="shared" si="14"/>
        <v>687822</v>
      </c>
      <c r="O22" s="176">
        <f t="shared" si="14"/>
        <v>1325364</v>
      </c>
      <c r="P22" s="176">
        <f t="shared" si="14"/>
        <v>1377487</v>
      </c>
      <c r="Q22" s="176">
        <f t="shared" si="14"/>
        <v>1420992</v>
      </c>
      <c r="R22" s="177">
        <f>IFERROR(Q22/P22-1,"-")</f>
        <v>3.158287519228864E-2</v>
      </c>
      <c r="S22" s="177">
        <f>IFERROR(Q22/L22-1,"-")</f>
        <v>0.22804203539822998</v>
      </c>
      <c r="T22" s="177">
        <f>Q22/Q$8</f>
        <v>0.40359574304922419</v>
      </c>
      <c r="U22" s="176">
        <f>U23+U26</f>
        <v>1371352</v>
      </c>
      <c r="V22" s="176">
        <f>V23+V26</f>
        <v>752768</v>
      </c>
      <c r="W22" s="176">
        <f>W23+W26</f>
        <v>1490629</v>
      </c>
      <c r="X22" s="176">
        <f>X23+X26</f>
        <v>1543103</v>
      </c>
      <c r="Y22" s="176">
        <f>Y23+Y26</f>
        <v>1573889</v>
      </c>
      <c r="Z22" s="177">
        <f>IFERROR(Y22/X22-1,"-")</f>
        <v>1.9950709706351377E-2</v>
      </c>
      <c r="AA22" s="177">
        <f t="shared" ref="AA22:AA34" si="15">IFERROR(Y22/U22-1,"-")</f>
        <v>0.14769147527403614</v>
      </c>
      <c r="AB22" s="177">
        <f>Y22/Y$8</f>
        <v>0.36776200801936609</v>
      </c>
    </row>
    <row r="23" spans="1:28" x14ac:dyDescent="0.25">
      <c r="A23" s="56"/>
      <c r="B23" s="157" t="s">
        <v>97</v>
      </c>
      <c r="C23" s="158">
        <v>19551</v>
      </c>
      <c r="D23" s="158">
        <v>2649</v>
      </c>
      <c r="E23" s="158">
        <v>8952</v>
      </c>
      <c r="F23" s="158">
        <v>12689</v>
      </c>
      <c r="G23" s="158">
        <v>11581</v>
      </c>
      <c r="H23" s="158">
        <v>7728</v>
      </c>
      <c r="I23" s="159">
        <f>IFERROR(H23/G23-1,"-")</f>
        <v>-0.33270011225282792</v>
      </c>
      <c r="J23" s="160">
        <f>IFERROR(H23/C23-1,"-")</f>
        <v>-0.60472610096670243</v>
      </c>
      <c r="K23" s="159">
        <f>H23/H$8</f>
        <v>1.0184367628260039E-2</v>
      </c>
      <c r="L23" s="158">
        <v>163364</v>
      </c>
      <c r="M23" s="158">
        <v>79064</v>
      </c>
      <c r="N23" s="158">
        <v>198275</v>
      </c>
      <c r="O23" s="158">
        <v>161372</v>
      </c>
      <c r="P23" s="158">
        <v>131261</v>
      </c>
      <c r="Q23" s="158">
        <v>120636</v>
      </c>
      <c r="R23" s="159">
        <f>IFERROR(Q23/P23-1,"-")</f>
        <v>-8.0945596940446896E-2</v>
      </c>
      <c r="S23" s="160">
        <f>IFERROR(Q23/L23-1,"-")</f>
        <v>-0.26155089248549257</v>
      </c>
      <c r="T23" s="159">
        <f>Q23/Q$8</f>
        <v>3.42635117287685E-2</v>
      </c>
      <c r="U23" s="158">
        <v>182915</v>
      </c>
      <c r="V23" s="158">
        <v>207227</v>
      </c>
      <c r="W23" s="158">
        <v>174061</v>
      </c>
      <c r="X23" s="158">
        <v>142842</v>
      </c>
      <c r="Y23" s="158">
        <v>128364</v>
      </c>
      <c r="Z23" s="159">
        <f>IFERROR(Y23/X23-1,"-")</f>
        <v>-0.10135674381484439</v>
      </c>
      <c r="AA23" s="160">
        <f t="shared" si="15"/>
        <v>-0.29823141896509309</v>
      </c>
      <c r="AB23" s="159">
        <f>Y23/Y$8</f>
        <v>2.9994111654251292E-2</v>
      </c>
    </row>
    <row r="24" spans="1:28" x14ac:dyDescent="0.25">
      <c r="A24" s="56"/>
      <c r="B24" s="162" t="s">
        <v>103</v>
      </c>
      <c r="C24" s="163">
        <v>9760</v>
      </c>
      <c r="D24" s="163">
        <v>1653</v>
      </c>
      <c r="E24" s="163">
        <v>4418</v>
      </c>
      <c r="F24" s="163">
        <v>6088</v>
      </c>
      <c r="G24" s="163">
        <v>5359</v>
      </c>
      <c r="H24" s="163">
        <v>2401</v>
      </c>
      <c r="I24" s="164">
        <f>IFERROR(H24/G24-1,"-")</f>
        <v>-0.5519686508676992</v>
      </c>
      <c r="J24" s="165">
        <f>IFERROR(H24/C24-1,"-")</f>
        <v>-0.75399590163934427</v>
      </c>
      <c r="K24" s="164">
        <f>H24/H$8</f>
        <v>3.1641649424757187E-3</v>
      </c>
      <c r="L24" s="163">
        <v>74469</v>
      </c>
      <c r="M24" s="163">
        <v>39766</v>
      </c>
      <c r="N24" s="163">
        <v>92809</v>
      </c>
      <c r="O24" s="163">
        <v>62381</v>
      </c>
      <c r="P24" s="163">
        <v>49573</v>
      </c>
      <c r="Q24" s="163">
        <v>41582</v>
      </c>
      <c r="R24" s="164">
        <f>IFERROR(Q24/P24-1,"-")</f>
        <v>-0.16119661912734751</v>
      </c>
      <c r="S24" s="165">
        <f>IFERROR(Q24/L24-1,"-")</f>
        <v>-0.44162000295424941</v>
      </c>
      <c r="T24" s="164">
        <f>Q24/Q$8</f>
        <v>1.1810283370682481E-2</v>
      </c>
      <c r="U24" s="163">
        <v>84229</v>
      </c>
      <c r="V24" s="163">
        <v>97227</v>
      </c>
      <c r="W24" s="163">
        <v>68469</v>
      </c>
      <c r="X24" s="163">
        <v>54932</v>
      </c>
      <c r="Y24" s="163">
        <v>43983</v>
      </c>
      <c r="Z24" s="164">
        <f>IFERROR(Y24/X24-1,"-")</f>
        <v>-0.19931915823199597</v>
      </c>
      <c r="AA24" s="165">
        <f t="shared" si="15"/>
        <v>-0.4778164290208835</v>
      </c>
      <c r="AB24" s="164">
        <f>Y24/Y$8</f>
        <v>1.027726631211971E-2</v>
      </c>
    </row>
    <row r="25" spans="1:28" x14ac:dyDescent="0.25">
      <c r="A25" s="56"/>
      <c r="B25" s="162" t="s">
        <v>100</v>
      </c>
      <c r="C25" s="163">
        <v>9791</v>
      </c>
      <c r="D25" s="163">
        <v>996</v>
      </c>
      <c r="E25" s="163">
        <v>4534</v>
      </c>
      <c r="F25" s="163">
        <v>6601</v>
      </c>
      <c r="G25" s="163">
        <v>6222</v>
      </c>
      <c r="H25" s="163">
        <v>5327</v>
      </c>
      <c r="I25" s="164">
        <f>IFERROR(H25/G25-1,"-")</f>
        <v>-0.14384442301510769</v>
      </c>
      <c r="J25" s="165">
        <f>IFERROR(H25/C25-1,"-")</f>
        <v>-0.45592891430905935</v>
      </c>
      <c r="K25" s="164">
        <f>H25/H$8</f>
        <v>7.0202026857843205E-3</v>
      </c>
      <c r="L25" s="163">
        <v>88895</v>
      </c>
      <c r="M25" s="163">
        <v>39298</v>
      </c>
      <c r="N25" s="163">
        <v>105466</v>
      </c>
      <c r="O25" s="163">
        <v>98991</v>
      </c>
      <c r="P25" s="163">
        <v>81688</v>
      </c>
      <c r="Q25" s="163">
        <v>79054</v>
      </c>
      <c r="R25" s="164">
        <f>IFERROR(Q25/P25-1,"-")</f>
        <v>-3.2244638135344283E-2</v>
      </c>
      <c r="S25" s="165">
        <f>IFERROR(Q25/L25-1,"-")</f>
        <v>-0.11070363912481018</v>
      </c>
      <c r="T25" s="164">
        <f>Q25/Q$8</f>
        <v>2.2453228358086018E-2</v>
      </c>
      <c r="U25" s="163">
        <v>98686</v>
      </c>
      <c r="V25" s="163">
        <v>110000</v>
      </c>
      <c r="W25" s="163">
        <v>105592</v>
      </c>
      <c r="X25" s="163">
        <v>87910</v>
      </c>
      <c r="Y25" s="163">
        <v>84381</v>
      </c>
      <c r="Z25" s="164">
        <f>IFERROR(Y25/X25-1,"-")</f>
        <v>-4.014332840404955E-2</v>
      </c>
      <c r="AA25" s="165">
        <f t="shared" si="15"/>
        <v>-0.14495470482135253</v>
      </c>
      <c r="AB25" s="164">
        <f>Y25/Y$8</f>
        <v>1.971684534213158E-2</v>
      </c>
    </row>
    <row r="26" spans="1:28" x14ac:dyDescent="0.25">
      <c r="A26" s="56"/>
      <c r="B26" s="157" t="s">
        <v>107</v>
      </c>
      <c r="C26" s="158">
        <v>194681</v>
      </c>
      <c r="D26" s="158">
        <v>38566</v>
      </c>
      <c r="E26" s="158">
        <v>55994</v>
      </c>
      <c r="F26" s="158">
        <v>152576</v>
      </c>
      <c r="G26" s="158">
        <v>154035</v>
      </c>
      <c r="H26" s="158">
        <v>145169</v>
      </c>
      <c r="I26" s="159">
        <f>IFERROR(H26/G26-1,"-")</f>
        <v>-5.755834712889929E-2</v>
      </c>
      <c r="J26" s="160">
        <f>IFERROR(H26/C26-1,"-")</f>
        <v>-0.25432373986161982</v>
      </c>
      <c r="K26" s="159">
        <f>H26/H$8</f>
        <v>0.19131139547449297</v>
      </c>
      <c r="L26" s="158">
        <v>993756</v>
      </c>
      <c r="M26" s="158">
        <v>294122</v>
      </c>
      <c r="N26" s="158">
        <v>489547</v>
      </c>
      <c r="O26" s="158">
        <v>1163992</v>
      </c>
      <c r="P26" s="158">
        <v>1246226</v>
      </c>
      <c r="Q26" s="158">
        <v>1300356</v>
      </c>
      <c r="R26" s="159">
        <f>IFERROR(Q26/P26-1,"-")</f>
        <v>4.3435139372794307E-2</v>
      </c>
      <c r="S26" s="160">
        <f>IFERROR(Q26/L26-1,"-")</f>
        <v>0.30852643908565081</v>
      </c>
      <c r="T26" s="159">
        <f>Q26/Q$8</f>
        <v>0.36933223132045567</v>
      </c>
      <c r="U26" s="158">
        <v>1188437</v>
      </c>
      <c r="V26" s="158">
        <v>545541</v>
      </c>
      <c r="W26" s="158">
        <v>1316568</v>
      </c>
      <c r="X26" s="158">
        <v>1400261</v>
      </c>
      <c r="Y26" s="158">
        <v>1445525</v>
      </c>
      <c r="Z26" s="159">
        <f>IFERROR(Y26/X26-1,"-")</f>
        <v>3.232540219287694E-2</v>
      </c>
      <c r="AA26" s="160">
        <f t="shared" si="15"/>
        <v>0.21632446650516601</v>
      </c>
      <c r="AB26" s="159">
        <f>Y26/Y$8</f>
        <v>0.33776789636511484</v>
      </c>
    </row>
    <row r="27" spans="1:28" s="56" customFormat="1" x14ac:dyDescent="0.25">
      <c r="B27" s="162" t="s">
        <v>110</v>
      </c>
      <c r="C27" s="163">
        <v>79694</v>
      </c>
      <c r="D27" s="163">
        <v>14501</v>
      </c>
      <c r="E27" s="163">
        <v>16270</v>
      </c>
      <c r="F27" s="163">
        <v>66823</v>
      </c>
      <c r="G27" s="163">
        <v>69319</v>
      </c>
      <c r="H27" s="163">
        <v>63618</v>
      </c>
      <c r="I27" s="164">
        <f t="shared" ref="I27:I34" si="16">IFERROR(H27/G27-1,"-")</f>
        <v>-8.2242963689608928E-2</v>
      </c>
      <c r="J27" s="165">
        <f t="shared" ref="J27:J34" si="17">IFERROR(H27/C27-1,"-")</f>
        <v>-0.20172158506286542</v>
      </c>
      <c r="K27" s="164">
        <f t="shared" ref="K27:K34" si="18">H27/H$8</f>
        <v>8.383916922549782E-2</v>
      </c>
      <c r="L27" s="163">
        <v>470087</v>
      </c>
      <c r="M27" s="163">
        <v>123826</v>
      </c>
      <c r="N27" s="163">
        <v>159037</v>
      </c>
      <c r="O27" s="163">
        <v>590382</v>
      </c>
      <c r="P27" s="163">
        <v>640574</v>
      </c>
      <c r="Q27" s="163">
        <v>669764</v>
      </c>
      <c r="R27" s="164">
        <f t="shared" ref="R27:R34" si="19">IFERROR(Q27/P27-1,"-")</f>
        <v>4.5568505746408583E-2</v>
      </c>
      <c r="S27" s="165">
        <f t="shared" ref="S27:S34" si="20">IFERROR(Q27/L27-1,"-")</f>
        <v>0.42476605394320632</v>
      </c>
      <c r="T27" s="164">
        <f t="shared" ref="T27:T34" si="21">Q27/Q$8</f>
        <v>0.19022900850083646</v>
      </c>
      <c r="U27" s="163">
        <v>549781</v>
      </c>
      <c r="V27" s="163">
        <v>175307</v>
      </c>
      <c r="W27" s="163">
        <v>657205</v>
      </c>
      <c r="X27" s="163">
        <v>709893</v>
      </c>
      <c r="Y27" s="163">
        <v>733382</v>
      </c>
      <c r="Z27" s="164">
        <f t="shared" ref="Z27:Z34" si="22">IFERROR(Y27/X27-1,"-")</f>
        <v>3.3088085105783538E-2</v>
      </c>
      <c r="AA27" s="165">
        <f t="shared" si="15"/>
        <v>0.33395297400237545</v>
      </c>
      <c r="AB27" s="164">
        <f t="shared" ref="AB27:AB34" si="23">Y27/Y$8</f>
        <v>0.17136534848725593</v>
      </c>
    </row>
    <row r="28" spans="1:28" s="56" customFormat="1" x14ac:dyDescent="0.25">
      <c r="B28" s="162" t="s">
        <v>113</v>
      </c>
      <c r="C28" s="163">
        <v>32075</v>
      </c>
      <c r="D28" s="163">
        <v>7166</v>
      </c>
      <c r="E28" s="163">
        <v>14336</v>
      </c>
      <c r="F28" s="163">
        <v>27397</v>
      </c>
      <c r="G28" s="163">
        <v>30224</v>
      </c>
      <c r="H28" s="163">
        <v>29376</v>
      </c>
      <c r="I28" s="164">
        <f t="shared" si="16"/>
        <v>-2.8057173107464251E-2</v>
      </c>
      <c r="J28" s="165">
        <f t="shared" si="17"/>
        <v>-8.4146531566640648E-2</v>
      </c>
      <c r="K28" s="164">
        <f t="shared" si="18"/>
        <v>3.8713248375746231E-2</v>
      </c>
      <c r="L28" s="163">
        <v>140260</v>
      </c>
      <c r="M28" s="163">
        <v>38335</v>
      </c>
      <c r="N28" s="163">
        <v>81095</v>
      </c>
      <c r="O28" s="163">
        <v>128496</v>
      </c>
      <c r="P28" s="163">
        <v>137331</v>
      </c>
      <c r="Q28" s="163">
        <v>137486</v>
      </c>
      <c r="R28" s="164">
        <f t="shared" si="19"/>
        <v>1.1286599529602981E-3</v>
      </c>
      <c r="S28" s="165">
        <f t="shared" si="20"/>
        <v>-1.977755596748898E-2</v>
      </c>
      <c r="T28" s="164">
        <f t="shared" si="21"/>
        <v>3.9049315076274627E-2</v>
      </c>
      <c r="U28" s="163">
        <v>172335</v>
      </c>
      <c r="V28" s="163">
        <v>95431</v>
      </c>
      <c r="W28" s="163">
        <v>155893</v>
      </c>
      <c r="X28" s="163">
        <v>167555</v>
      </c>
      <c r="Y28" s="163">
        <v>166862</v>
      </c>
      <c r="Z28" s="164">
        <f t="shared" si="22"/>
        <v>-4.1359553579422004E-3</v>
      </c>
      <c r="AA28" s="165">
        <f t="shared" si="15"/>
        <v>-3.175791336640843E-2</v>
      </c>
      <c r="AB28" s="164">
        <f t="shared" si="23"/>
        <v>3.8989728107971695E-2</v>
      </c>
    </row>
    <row r="29" spans="1:28" x14ac:dyDescent="0.25">
      <c r="A29" s="56"/>
      <c r="B29" s="162" t="s">
        <v>116</v>
      </c>
      <c r="C29" s="163">
        <v>8825</v>
      </c>
      <c r="D29" s="163">
        <v>3102</v>
      </c>
      <c r="E29" s="163">
        <v>4987</v>
      </c>
      <c r="F29" s="163">
        <v>4132</v>
      </c>
      <c r="G29" s="163">
        <v>2982</v>
      </c>
      <c r="H29" s="163">
        <v>3034</v>
      </c>
      <c r="I29" s="164">
        <f t="shared" si="16"/>
        <v>1.7437961099932897E-2</v>
      </c>
      <c r="J29" s="165">
        <f t="shared" si="17"/>
        <v>-0.65620396600566577</v>
      </c>
      <c r="K29" s="164">
        <f t="shared" si="18"/>
        <v>3.9983658623370805E-3</v>
      </c>
      <c r="L29" s="163">
        <v>34464</v>
      </c>
      <c r="M29" s="163">
        <v>13442</v>
      </c>
      <c r="N29" s="163">
        <v>30800</v>
      </c>
      <c r="O29" s="163">
        <v>48228</v>
      </c>
      <c r="P29" s="163">
        <v>43489</v>
      </c>
      <c r="Q29" s="163">
        <v>39137</v>
      </c>
      <c r="R29" s="164">
        <f t="shared" si="19"/>
        <v>-0.10007128239324892</v>
      </c>
      <c r="S29" s="165">
        <f t="shared" si="20"/>
        <v>0.13559076137418757</v>
      </c>
      <c r="T29" s="164">
        <f t="shared" si="21"/>
        <v>1.1115844843403402E-2</v>
      </c>
      <c r="U29" s="163">
        <v>43289</v>
      </c>
      <c r="V29" s="163">
        <v>35787</v>
      </c>
      <c r="W29" s="163">
        <v>52360</v>
      </c>
      <c r="X29" s="163">
        <v>46471</v>
      </c>
      <c r="Y29" s="163">
        <v>42171</v>
      </c>
      <c r="Z29" s="164">
        <f t="shared" si="22"/>
        <v>-9.2530825676228168E-2</v>
      </c>
      <c r="AA29" s="165">
        <f t="shared" si="15"/>
        <v>-2.5826422416780237E-2</v>
      </c>
      <c r="AB29" s="164">
        <f t="shared" si="23"/>
        <v>9.8538662130459569E-3</v>
      </c>
    </row>
    <row r="30" spans="1:28" x14ac:dyDescent="0.25">
      <c r="A30" s="56"/>
      <c r="B30" s="162" t="s">
        <v>123</v>
      </c>
      <c r="C30" s="163">
        <v>8147</v>
      </c>
      <c r="D30" s="163">
        <v>1713</v>
      </c>
      <c r="E30" s="163">
        <v>3938</v>
      </c>
      <c r="F30" s="163">
        <v>7950</v>
      </c>
      <c r="G30" s="163">
        <v>4040</v>
      </c>
      <c r="H30" s="163">
        <v>3255</v>
      </c>
      <c r="I30" s="164">
        <f t="shared" si="16"/>
        <v>-0.19430693069306926</v>
      </c>
      <c r="J30" s="165">
        <f t="shared" si="17"/>
        <v>-0.60046642936050088</v>
      </c>
      <c r="K30" s="164">
        <f t="shared" si="18"/>
        <v>4.2896113651638753E-3</v>
      </c>
      <c r="L30" s="163">
        <v>39988</v>
      </c>
      <c r="M30" s="163">
        <v>11678</v>
      </c>
      <c r="N30" s="163">
        <v>32115</v>
      </c>
      <c r="O30" s="163">
        <v>56445</v>
      </c>
      <c r="P30" s="163">
        <v>53434</v>
      </c>
      <c r="Q30" s="163">
        <v>57796</v>
      </c>
      <c r="R30" s="164">
        <f t="shared" si="19"/>
        <v>8.1633416925553037E-2</v>
      </c>
      <c r="S30" s="165">
        <f t="shared" si="20"/>
        <v>0.44533360008002409</v>
      </c>
      <c r="T30" s="164">
        <f t="shared" si="21"/>
        <v>1.6415447493914787E-2</v>
      </c>
      <c r="U30" s="163">
        <v>48135</v>
      </c>
      <c r="V30" s="163">
        <v>36053</v>
      </c>
      <c r="W30" s="163">
        <v>64395</v>
      </c>
      <c r="X30" s="163">
        <v>57474</v>
      </c>
      <c r="Y30" s="163">
        <v>61051</v>
      </c>
      <c r="Z30" s="164">
        <f t="shared" si="22"/>
        <v>6.2236837526533639E-2</v>
      </c>
      <c r="AA30" s="165">
        <f t="shared" si="15"/>
        <v>0.26832865897995228</v>
      </c>
      <c r="AB30" s="164">
        <f t="shared" si="23"/>
        <v>1.4265452234300081E-2</v>
      </c>
    </row>
    <row r="31" spans="1:28" x14ac:dyDescent="0.25">
      <c r="A31" s="56"/>
      <c r="B31" s="162" t="s">
        <v>119</v>
      </c>
      <c r="C31" s="163">
        <v>6953</v>
      </c>
      <c r="D31" s="163">
        <v>1332</v>
      </c>
      <c r="E31" s="163">
        <v>2232</v>
      </c>
      <c r="F31" s="163">
        <v>4497</v>
      </c>
      <c r="G31" s="163">
        <v>3231</v>
      </c>
      <c r="H31" s="163">
        <v>2567</v>
      </c>
      <c r="I31" s="164">
        <f t="shared" si="16"/>
        <v>-0.20550913030021667</v>
      </c>
      <c r="J31" s="165">
        <f t="shared" si="17"/>
        <v>-0.63080684596577019</v>
      </c>
      <c r="K31" s="164">
        <f t="shared" si="18"/>
        <v>3.3829285328343065E-3</v>
      </c>
      <c r="L31" s="163">
        <v>58115</v>
      </c>
      <c r="M31" s="163">
        <v>23072</v>
      </c>
      <c r="N31" s="163">
        <v>46414</v>
      </c>
      <c r="O31" s="163">
        <v>73182</v>
      </c>
      <c r="P31" s="163">
        <v>71382</v>
      </c>
      <c r="Q31" s="163">
        <v>73828</v>
      </c>
      <c r="R31" s="164">
        <f t="shared" si="19"/>
        <v>3.4266341654758836E-2</v>
      </c>
      <c r="S31" s="165">
        <f t="shared" si="20"/>
        <v>0.27037769938914225</v>
      </c>
      <c r="T31" s="164">
        <f t="shared" si="21"/>
        <v>2.0968919260515275E-2</v>
      </c>
      <c r="U31" s="163">
        <v>65068</v>
      </c>
      <c r="V31" s="163">
        <v>48646</v>
      </c>
      <c r="W31" s="163">
        <v>77679</v>
      </c>
      <c r="X31" s="163">
        <v>74613</v>
      </c>
      <c r="Y31" s="163">
        <v>76395</v>
      </c>
      <c r="Z31" s="164">
        <f t="shared" si="22"/>
        <v>2.3883237505528454E-2</v>
      </c>
      <c r="AA31" s="165">
        <f t="shared" si="15"/>
        <v>0.1740794246019548</v>
      </c>
      <c r="AB31" s="164">
        <f t="shared" si="23"/>
        <v>1.7850800534624407E-2</v>
      </c>
    </row>
    <row r="32" spans="1:28" x14ac:dyDescent="0.25">
      <c r="A32" s="56"/>
      <c r="B32" s="162" t="s">
        <v>128</v>
      </c>
      <c r="C32" s="163">
        <v>6670</v>
      </c>
      <c r="D32" s="163">
        <v>1374</v>
      </c>
      <c r="E32" s="163">
        <v>590</v>
      </c>
      <c r="F32" s="163">
        <v>1708</v>
      </c>
      <c r="G32" s="163">
        <v>2116</v>
      </c>
      <c r="H32" s="163">
        <v>2577</v>
      </c>
      <c r="I32" s="164">
        <f t="shared" si="16"/>
        <v>0.21786389413988649</v>
      </c>
      <c r="J32" s="165">
        <f t="shared" si="17"/>
        <v>-0.61364317841079452</v>
      </c>
      <c r="K32" s="164">
        <f t="shared" si="18"/>
        <v>3.3961070623739803E-3</v>
      </c>
      <c r="L32" s="163">
        <v>19478</v>
      </c>
      <c r="M32" s="163">
        <v>8188</v>
      </c>
      <c r="N32" s="163">
        <v>5697</v>
      </c>
      <c r="O32" s="163">
        <v>18357</v>
      </c>
      <c r="P32" s="163">
        <v>18861</v>
      </c>
      <c r="Q32" s="163">
        <v>18273</v>
      </c>
      <c r="R32" s="164">
        <f t="shared" si="19"/>
        <v>-3.1175441386989022E-2</v>
      </c>
      <c r="S32" s="165">
        <f t="shared" si="20"/>
        <v>-6.1864667830372699E-2</v>
      </c>
      <c r="T32" s="164">
        <f t="shared" si="21"/>
        <v>5.1899694106219271E-3</v>
      </c>
      <c r="U32" s="163">
        <v>26148</v>
      </c>
      <c r="V32" s="163">
        <v>6287</v>
      </c>
      <c r="W32" s="163">
        <v>20065</v>
      </c>
      <c r="X32" s="163">
        <v>20977</v>
      </c>
      <c r="Y32" s="163">
        <v>20850</v>
      </c>
      <c r="Z32" s="164">
        <f t="shared" si="22"/>
        <v>-6.054249892739616E-3</v>
      </c>
      <c r="AA32" s="165">
        <f t="shared" si="15"/>
        <v>-0.20261587884350618</v>
      </c>
      <c r="AB32" s="164">
        <f t="shared" si="23"/>
        <v>4.8719051135142208E-3</v>
      </c>
    </row>
    <row r="33" spans="1:28" x14ac:dyDescent="0.25">
      <c r="A33" s="56"/>
      <c r="B33" s="162" t="s">
        <v>131</v>
      </c>
      <c r="C33" s="163">
        <v>3066</v>
      </c>
      <c r="D33" s="163">
        <v>669</v>
      </c>
      <c r="E33" s="163">
        <v>195</v>
      </c>
      <c r="F33" s="163">
        <v>794</v>
      </c>
      <c r="G33" s="163">
        <v>833</v>
      </c>
      <c r="H33" s="163">
        <v>620</v>
      </c>
      <c r="I33" s="164">
        <f t="shared" si="16"/>
        <v>-0.25570228091236491</v>
      </c>
      <c r="J33" s="165">
        <f t="shared" si="17"/>
        <v>-0.79778212654924985</v>
      </c>
      <c r="K33" s="164">
        <f t="shared" si="18"/>
        <v>8.1706883145978568E-4</v>
      </c>
      <c r="L33" s="163">
        <v>26209</v>
      </c>
      <c r="M33" s="163">
        <v>10873</v>
      </c>
      <c r="N33" s="163">
        <v>4211</v>
      </c>
      <c r="O33" s="163">
        <v>16482</v>
      </c>
      <c r="P33" s="163">
        <v>21199</v>
      </c>
      <c r="Q33" s="163">
        <v>19378</v>
      </c>
      <c r="R33" s="164">
        <f t="shared" si="19"/>
        <v>-8.59002783150149E-2</v>
      </c>
      <c r="S33" s="165">
        <f t="shared" si="20"/>
        <v>-0.26063565950627643</v>
      </c>
      <c r="T33" s="164">
        <f t="shared" si="21"/>
        <v>5.5038158616008154E-3</v>
      </c>
      <c r="U33" s="163">
        <v>29275</v>
      </c>
      <c r="V33" s="163">
        <v>4406</v>
      </c>
      <c r="W33" s="163">
        <v>17276</v>
      </c>
      <c r="X33" s="163">
        <v>22032</v>
      </c>
      <c r="Y33" s="163">
        <v>19998</v>
      </c>
      <c r="Z33" s="164">
        <f t="shared" si="22"/>
        <v>-9.2320261437908502E-2</v>
      </c>
      <c r="AA33" s="165">
        <f t="shared" si="15"/>
        <v>-0.3168915456874466</v>
      </c>
      <c r="AB33" s="164">
        <f t="shared" si="23"/>
        <v>4.6728229477245751E-3</v>
      </c>
    </row>
    <row r="34" spans="1:28" x14ac:dyDescent="0.25">
      <c r="A34" s="56"/>
      <c r="B34" s="168" t="s">
        <v>145</v>
      </c>
      <c r="C34" s="169">
        <f t="shared" ref="C34:H34" si="24">C26-SUM(C27:C33)</f>
        <v>49251</v>
      </c>
      <c r="D34" s="169">
        <f t="shared" si="24"/>
        <v>8709</v>
      </c>
      <c r="E34" s="169">
        <f t="shared" si="24"/>
        <v>13446</v>
      </c>
      <c r="F34" s="169">
        <f t="shared" si="24"/>
        <v>39275</v>
      </c>
      <c r="G34" s="169">
        <f t="shared" si="24"/>
        <v>41290</v>
      </c>
      <c r="H34" s="169">
        <f t="shared" si="24"/>
        <v>40122</v>
      </c>
      <c r="I34" s="170">
        <f t="shared" si="16"/>
        <v>-2.8287720997820287E-2</v>
      </c>
      <c r="J34" s="171">
        <f t="shared" si="17"/>
        <v>-0.18535664250472073</v>
      </c>
      <c r="K34" s="170">
        <f t="shared" si="18"/>
        <v>5.2874896219079877E-2</v>
      </c>
      <c r="L34" s="169">
        <f t="shared" ref="L34:Q34" si="25">L26-SUM(L27:L33)</f>
        <v>205155</v>
      </c>
      <c r="M34" s="169">
        <f t="shared" si="25"/>
        <v>64708</v>
      </c>
      <c r="N34" s="169">
        <f t="shared" si="25"/>
        <v>130178</v>
      </c>
      <c r="O34" s="169">
        <f t="shared" si="25"/>
        <v>232420</v>
      </c>
      <c r="P34" s="169">
        <f t="shared" si="25"/>
        <v>259956</v>
      </c>
      <c r="Q34" s="169">
        <f t="shared" si="25"/>
        <v>284694</v>
      </c>
      <c r="R34" s="170">
        <f t="shared" si="19"/>
        <v>9.5162258228315588E-2</v>
      </c>
      <c r="S34" s="171">
        <f t="shared" si="20"/>
        <v>0.38770198142867596</v>
      </c>
      <c r="T34" s="170">
        <f t="shared" si="21"/>
        <v>8.0859910873288407E-2</v>
      </c>
      <c r="U34" s="169">
        <f>U26-SUM(U27:U33)</f>
        <v>254406</v>
      </c>
      <c r="V34" s="169">
        <f>V26-SUM(V27:V33)</f>
        <v>143624</v>
      </c>
      <c r="W34" s="169">
        <f>W26-SUM(W27:W33)</f>
        <v>271695</v>
      </c>
      <c r="X34" s="169">
        <f>X26-SUM(X27:X33)</f>
        <v>301246</v>
      </c>
      <c r="Y34" s="169">
        <f>Y26-SUM(Y27:Y33)</f>
        <v>324816</v>
      </c>
      <c r="Z34" s="170">
        <f t="shared" si="22"/>
        <v>7.8241702794394019E-2</v>
      </c>
      <c r="AA34" s="171">
        <f t="shared" si="15"/>
        <v>0.27676234051083703</v>
      </c>
      <c r="AB34" s="170">
        <f t="shared" si="23"/>
        <v>7.5897972726677948E-2</v>
      </c>
    </row>
    <row r="35" spans="1:28" x14ac:dyDescent="0.25">
      <c r="A35" s="56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</row>
    <row r="36" spans="1:28" x14ac:dyDescent="0.25">
      <c r="A36" s="56"/>
      <c r="B36" s="154" t="s">
        <v>68</v>
      </c>
      <c r="C36" s="176">
        <f t="shared" ref="C36:H36" si="26">C37+C40</f>
        <v>177700</v>
      </c>
      <c r="D36" s="176">
        <f t="shared" si="26"/>
        <v>50947</v>
      </c>
      <c r="E36" s="176">
        <f t="shared" si="26"/>
        <v>50672</v>
      </c>
      <c r="F36" s="176">
        <f t="shared" si="26"/>
        <v>179190</v>
      </c>
      <c r="G36" s="176">
        <f t="shared" si="26"/>
        <v>201287</v>
      </c>
      <c r="H36" s="176">
        <f t="shared" si="26"/>
        <v>210210</v>
      </c>
      <c r="I36" s="177">
        <f>IFERROR(H36/G36-1,"-")</f>
        <v>4.432973813510066E-2</v>
      </c>
      <c r="J36" s="177">
        <f>IFERROR(H36/C36-1,"-")</f>
        <v>0.18294879009566678</v>
      </c>
      <c r="K36" s="177">
        <f>H36/H$8</f>
        <v>0.2770258694534864</v>
      </c>
      <c r="L36" s="176">
        <f t="shared" ref="L36:Q36" si="27">L37+L40</f>
        <v>552295</v>
      </c>
      <c r="M36" s="176">
        <f t="shared" si="27"/>
        <v>144560</v>
      </c>
      <c r="N36" s="176">
        <f t="shared" si="27"/>
        <v>206077</v>
      </c>
      <c r="O36" s="176">
        <f t="shared" si="27"/>
        <v>573367</v>
      </c>
      <c r="P36" s="176">
        <f t="shared" si="27"/>
        <v>609226</v>
      </c>
      <c r="Q36" s="176">
        <f t="shared" si="27"/>
        <v>651257</v>
      </c>
      <c r="R36" s="177">
        <f>IFERROR(Q36/P36-1,"-")</f>
        <v>6.8990817857412567E-2</v>
      </c>
      <c r="S36" s="177">
        <f>IFERROR(Q36/L36-1,"-")</f>
        <v>0.17918322635548023</v>
      </c>
      <c r="T36" s="177">
        <f>Q36/Q$8</f>
        <v>0.18497257748883075</v>
      </c>
      <c r="U36" s="176">
        <f>U37+U40</f>
        <v>729995</v>
      </c>
      <c r="V36" s="176">
        <f>V37+V40</f>
        <v>256749</v>
      </c>
      <c r="W36" s="176">
        <f>W37+W40</f>
        <v>752557</v>
      </c>
      <c r="X36" s="176">
        <f>X37+X40</f>
        <v>810513</v>
      </c>
      <c r="Y36" s="176">
        <f>Y37+Y40</f>
        <v>861467</v>
      </c>
      <c r="Z36" s="177">
        <f>IFERROR(Y36/X36-1,"-")</f>
        <v>6.2866357479768986E-2</v>
      </c>
      <c r="AA36" s="177">
        <f t="shared" ref="AA36:AA48" si="28">IFERROR(Y36/U36-1,"-")</f>
        <v>0.18009986369769648</v>
      </c>
      <c r="AB36" s="177">
        <f>Y36/Y$8</f>
        <v>0.20129426774214654</v>
      </c>
    </row>
    <row r="37" spans="1:28" x14ac:dyDescent="0.25">
      <c r="A37" s="56"/>
      <c r="B37" s="157" t="s">
        <v>97</v>
      </c>
      <c r="C37" s="158">
        <v>16606</v>
      </c>
      <c r="D37" s="158">
        <v>4883</v>
      </c>
      <c r="E37" s="158">
        <v>6062</v>
      </c>
      <c r="F37" s="158">
        <v>22234</v>
      </c>
      <c r="G37" s="158">
        <v>28331</v>
      </c>
      <c r="H37" s="158">
        <v>31527</v>
      </c>
      <c r="I37" s="159">
        <f>IFERROR(H37/G37-1,"-")</f>
        <v>0.11280929017683805</v>
      </c>
      <c r="J37" s="160">
        <f>IFERROR(H37/C37-1,"-")</f>
        <v>0.89853065157172107</v>
      </c>
      <c r="K37" s="159">
        <f>H37/H$8</f>
        <v>4.1547950079730105E-2</v>
      </c>
      <c r="L37" s="158">
        <v>64346</v>
      </c>
      <c r="M37" s="158">
        <v>17106</v>
      </c>
      <c r="N37" s="158">
        <v>33772</v>
      </c>
      <c r="O37" s="158">
        <v>60854</v>
      </c>
      <c r="P37" s="158">
        <v>52810</v>
      </c>
      <c r="Q37" s="158">
        <v>49280</v>
      </c>
      <c r="R37" s="159">
        <f>IFERROR(Q37/P37-1,"-")</f>
        <v>-6.6843400871047121E-2</v>
      </c>
      <c r="S37" s="160">
        <f>IFERROR(Q37/L37-1,"-")</f>
        <v>-0.23414042830945203</v>
      </c>
      <c r="T37" s="159">
        <f>Q37/Q$8</f>
        <v>1.3996699641845814E-2</v>
      </c>
      <c r="U37" s="158">
        <v>80952</v>
      </c>
      <c r="V37" s="158">
        <v>39834</v>
      </c>
      <c r="W37" s="158">
        <v>83088</v>
      </c>
      <c r="X37" s="158">
        <v>81141</v>
      </c>
      <c r="Y37" s="158">
        <v>80807</v>
      </c>
      <c r="Z37" s="159">
        <f>IFERROR(Y37/X37-1,"-")</f>
        <v>-4.1162913939931656E-3</v>
      </c>
      <c r="AA37" s="160">
        <f t="shared" si="28"/>
        <v>-1.7911848996936541E-3</v>
      </c>
      <c r="AB37" s="159">
        <f>Y37/Y$8</f>
        <v>1.8881728369675953E-2</v>
      </c>
    </row>
    <row r="38" spans="1:28" x14ac:dyDescent="0.25">
      <c r="A38" s="56"/>
      <c r="B38" s="162" t="s">
        <v>103</v>
      </c>
      <c r="C38" s="163">
        <v>9694</v>
      </c>
      <c r="D38" s="163">
        <v>1992</v>
      </c>
      <c r="E38" s="163">
        <v>4351</v>
      </c>
      <c r="F38" s="163">
        <v>9363</v>
      </c>
      <c r="G38" s="163">
        <v>15562</v>
      </c>
      <c r="H38" s="163">
        <v>21291</v>
      </c>
      <c r="I38" s="164">
        <f>IFERROR(H38/G38-1,"-")</f>
        <v>0.36814034185837285</v>
      </c>
      <c r="J38" s="165">
        <f>IFERROR(H38/C38-1,"-")</f>
        <v>1.1963069940169175</v>
      </c>
      <c r="K38" s="164">
        <f>H38/H$8</f>
        <v>2.8058407242919834E-2</v>
      </c>
      <c r="L38" s="163">
        <v>8485</v>
      </c>
      <c r="M38" s="163">
        <v>1625</v>
      </c>
      <c r="N38" s="163">
        <v>4726</v>
      </c>
      <c r="O38" s="163">
        <v>9315</v>
      </c>
      <c r="P38" s="163">
        <v>13363</v>
      </c>
      <c r="Q38" s="163">
        <v>10110</v>
      </c>
      <c r="R38" s="164">
        <f>IFERROR(Q38/P38-1,"-")</f>
        <v>-0.24343336077228173</v>
      </c>
      <c r="S38" s="165">
        <f>IFERROR(Q38/L38-1,"-")</f>
        <v>0.19151443724219219</v>
      </c>
      <c r="T38" s="164">
        <f>Q38/Q$8</f>
        <v>2.8714820085036768E-3</v>
      </c>
      <c r="U38" s="163">
        <v>18179</v>
      </c>
      <c r="V38" s="163">
        <v>9077</v>
      </c>
      <c r="W38" s="163">
        <v>18678</v>
      </c>
      <c r="X38" s="163">
        <v>28925</v>
      </c>
      <c r="Y38" s="163">
        <v>31401</v>
      </c>
      <c r="Z38" s="164">
        <f>IFERROR(Y38/X38-1,"-")</f>
        <v>8.5600691443388E-2</v>
      </c>
      <c r="AA38" s="165">
        <f t="shared" si="28"/>
        <v>0.72732273502392863</v>
      </c>
      <c r="AB38" s="164">
        <f>Y38/Y$8</f>
        <v>7.33729939901487E-3</v>
      </c>
    </row>
    <row r="39" spans="1:28" x14ac:dyDescent="0.25">
      <c r="A39" s="56"/>
      <c r="B39" s="162" t="s">
        <v>100</v>
      </c>
      <c r="C39" s="163">
        <v>6912</v>
      </c>
      <c r="D39" s="163">
        <v>2891</v>
      </c>
      <c r="E39" s="163">
        <v>1711</v>
      </c>
      <c r="F39" s="163">
        <v>12871</v>
      </c>
      <c r="G39" s="163">
        <v>12769</v>
      </c>
      <c r="H39" s="163">
        <v>10236</v>
      </c>
      <c r="I39" s="164">
        <f>IFERROR(H39/G39-1,"-")</f>
        <v>-0.19837105489858253</v>
      </c>
      <c r="J39" s="165">
        <f>IFERROR(H39/C39-1,"-")</f>
        <v>0.48090277777777768</v>
      </c>
      <c r="K39" s="164">
        <f>H39/H$8</f>
        <v>1.3489542836810269E-2</v>
      </c>
      <c r="L39" s="163">
        <v>55861</v>
      </c>
      <c r="M39" s="163">
        <v>15481</v>
      </c>
      <c r="N39" s="163">
        <v>29046</v>
      </c>
      <c r="O39" s="163">
        <v>51539</v>
      </c>
      <c r="P39" s="163">
        <v>39447</v>
      </c>
      <c r="Q39" s="163">
        <v>39170</v>
      </c>
      <c r="R39" s="164">
        <f>IFERROR(Q39/P39-1,"-")</f>
        <v>-7.0220802595888365E-3</v>
      </c>
      <c r="S39" s="165">
        <f>IFERROR(Q39/L39-1,"-")</f>
        <v>-0.29879522385922197</v>
      </c>
      <c r="T39" s="164">
        <f>Q39/Q$8</f>
        <v>1.1125217633342139E-2</v>
      </c>
      <c r="U39" s="163">
        <v>62773</v>
      </c>
      <c r="V39" s="163">
        <v>30757</v>
      </c>
      <c r="W39" s="163">
        <v>64410</v>
      </c>
      <c r="X39" s="163">
        <v>52216</v>
      </c>
      <c r="Y39" s="163">
        <v>49406</v>
      </c>
      <c r="Z39" s="164">
        <f>IFERROR(Y39/X39-1,"-")</f>
        <v>-5.3814922629079165E-2</v>
      </c>
      <c r="AA39" s="165">
        <f t="shared" si="28"/>
        <v>-0.21294186991222341</v>
      </c>
      <c r="AB39" s="164">
        <f>Y39/Y$8</f>
        <v>1.1544428970661083E-2</v>
      </c>
    </row>
    <row r="40" spans="1:28" x14ac:dyDescent="0.25">
      <c r="A40" s="56"/>
      <c r="B40" s="157" t="s">
        <v>107</v>
      </c>
      <c r="C40" s="158">
        <v>161094</v>
      </c>
      <c r="D40" s="158">
        <v>46064</v>
      </c>
      <c r="E40" s="158">
        <v>44610</v>
      </c>
      <c r="F40" s="158">
        <v>156956</v>
      </c>
      <c r="G40" s="158">
        <v>172956</v>
      </c>
      <c r="H40" s="158">
        <v>178683</v>
      </c>
      <c r="I40" s="159">
        <f>IFERROR(H40/G40-1,"-")</f>
        <v>3.3112467910913823E-2</v>
      </c>
      <c r="J40" s="160">
        <f>IFERROR(H40/C40-1,"-")</f>
        <v>0.109184699616373</v>
      </c>
      <c r="K40" s="159">
        <f>H40/H$8</f>
        <v>0.23547791937375628</v>
      </c>
      <c r="L40" s="158">
        <v>487949</v>
      </c>
      <c r="M40" s="158">
        <v>127454</v>
      </c>
      <c r="N40" s="158">
        <v>172305</v>
      </c>
      <c r="O40" s="158">
        <v>512513</v>
      </c>
      <c r="P40" s="158">
        <v>556416</v>
      </c>
      <c r="Q40" s="158">
        <v>601977</v>
      </c>
      <c r="R40" s="159">
        <f>IFERROR(Q40/P40-1,"-")</f>
        <v>8.1882979641131781E-2</v>
      </c>
      <c r="S40" s="160">
        <f>IFERROR(Q40/L40-1,"-")</f>
        <v>0.23368835677499078</v>
      </c>
      <c r="T40" s="159">
        <f>Q40/Q$8</f>
        <v>0.17097587784698495</v>
      </c>
      <c r="U40" s="158">
        <v>649043</v>
      </c>
      <c r="V40" s="158">
        <v>216915</v>
      </c>
      <c r="W40" s="158">
        <v>669469</v>
      </c>
      <c r="X40" s="158">
        <v>729372</v>
      </c>
      <c r="Y40" s="158">
        <v>780660</v>
      </c>
      <c r="Z40" s="159">
        <f>IFERROR(Y40/X40-1,"-")</f>
        <v>7.0318027015021212E-2</v>
      </c>
      <c r="AA40" s="160">
        <f t="shared" si="28"/>
        <v>0.20278625607240208</v>
      </c>
      <c r="AB40" s="159">
        <f>Y40/Y$8</f>
        <v>0.18241253937247059</v>
      </c>
    </row>
    <row r="41" spans="1:28" s="56" customFormat="1" x14ac:dyDescent="0.25">
      <c r="B41" s="162" t="s">
        <v>110</v>
      </c>
      <c r="C41" s="163">
        <v>87652</v>
      </c>
      <c r="D41" s="163">
        <v>23313</v>
      </c>
      <c r="E41" s="163">
        <v>17021</v>
      </c>
      <c r="F41" s="163">
        <v>75160</v>
      </c>
      <c r="G41" s="163">
        <v>74709</v>
      </c>
      <c r="H41" s="163">
        <v>75962</v>
      </c>
      <c r="I41" s="164">
        <f t="shared" ref="I41:I48" si="29">IFERROR(H41/G41-1,"-")</f>
        <v>1.6771741021831321E-2</v>
      </c>
      <c r="J41" s="165">
        <f t="shared" ref="J41:J48" si="30">IFERROR(H41/C41-1,"-")</f>
        <v>-0.13336832017523848</v>
      </c>
      <c r="K41" s="164">
        <f t="shared" ref="K41:K48" si="31">H41/H$8</f>
        <v>0.10010674608927136</v>
      </c>
      <c r="L41" s="163">
        <v>262145</v>
      </c>
      <c r="M41" s="163">
        <v>60908</v>
      </c>
      <c r="N41" s="163">
        <v>63769</v>
      </c>
      <c r="O41" s="163">
        <v>269103</v>
      </c>
      <c r="P41" s="163">
        <v>299592</v>
      </c>
      <c r="Q41" s="163">
        <v>337098</v>
      </c>
      <c r="R41" s="164">
        <f t="shared" ref="R41:R48" si="32">IFERROR(Q41/P41-1,"-")</f>
        <v>0.12519025875190248</v>
      </c>
      <c r="S41" s="165">
        <f t="shared" ref="S41:S48" si="33">IFERROR(Q41/L41-1,"-")</f>
        <v>0.28592191344484919</v>
      </c>
      <c r="T41" s="164">
        <f t="shared" ref="T41:T48" si="34">Q41/Q$8</f>
        <v>9.574390129600123E-2</v>
      </c>
      <c r="U41" s="163">
        <v>349797</v>
      </c>
      <c r="V41" s="163">
        <v>80790</v>
      </c>
      <c r="W41" s="163">
        <v>344263</v>
      </c>
      <c r="X41" s="163">
        <v>374301</v>
      </c>
      <c r="Y41" s="163">
        <v>413060</v>
      </c>
      <c r="Z41" s="164">
        <f t="shared" ref="Z41:Z48" si="35">IFERROR(Y41/X41-1,"-")</f>
        <v>0.10355035118794764</v>
      </c>
      <c r="AA41" s="165">
        <f t="shared" si="28"/>
        <v>0.18085632524006789</v>
      </c>
      <c r="AB41" s="164">
        <f t="shared" ref="AB41:AB48" si="36">Y41/Y$8</f>
        <v>9.6517464085764226E-2</v>
      </c>
    </row>
    <row r="42" spans="1:28" s="56" customFormat="1" x14ac:dyDescent="0.25">
      <c r="B42" s="162" t="s">
        <v>113</v>
      </c>
      <c r="C42" s="163">
        <v>11396</v>
      </c>
      <c r="D42" s="163">
        <v>3106</v>
      </c>
      <c r="E42" s="163">
        <v>2578</v>
      </c>
      <c r="F42" s="163">
        <v>7845</v>
      </c>
      <c r="G42" s="163">
        <v>10865</v>
      </c>
      <c r="H42" s="163">
        <v>11127</v>
      </c>
      <c r="I42" s="164">
        <f t="shared" si="29"/>
        <v>2.4114127933732243E-2</v>
      </c>
      <c r="J42" s="165">
        <f t="shared" si="30"/>
        <v>-2.3604773604773643E-2</v>
      </c>
      <c r="K42" s="164">
        <f t="shared" si="31"/>
        <v>1.4663749818795219E-2</v>
      </c>
      <c r="L42" s="163">
        <v>26865</v>
      </c>
      <c r="M42" s="163">
        <v>7249</v>
      </c>
      <c r="N42" s="163">
        <v>10918</v>
      </c>
      <c r="O42" s="163">
        <v>19949</v>
      </c>
      <c r="P42" s="163">
        <v>22563</v>
      </c>
      <c r="Q42" s="163">
        <v>20333</v>
      </c>
      <c r="R42" s="164">
        <f t="shared" si="32"/>
        <v>-9.883437486149893E-2</v>
      </c>
      <c r="S42" s="165">
        <f t="shared" si="33"/>
        <v>-0.24314163409640799</v>
      </c>
      <c r="T42" s="164">
        <f t="shared" si="34"/>
        <v>5.775058721949086E-3</v>
      </c>
      <c r="U42" s="163">
        <v>38261</v>
      </c>
      <c r="V42" s="163">
        <v>13496</v>
      </c>
      <c r="W42" s="163">
        <v>27794</v>
      </c>
      <c r="X42" s="163">
        <v>33428</v>
      </c>
      <c r="Y42" s="163">
        <v>31460</v>
      </c>
      <c r="Z42" s="164">
        <f t="shared" si="35"/>
        <v>-5.88728012444657E-2</v>
      </c>
      <c r="AA42" s="165">
        <f t="shared" si="28"/>
        <v>-0.17775280311544395</v>
      </c>
      <c r="AB42" s="164">
        <f t="shared" si="36"/>
        <v>7.3510856053312897E-3</v>
      </c>
    </row>
    <row r="43" spans="1:28" x14ac:dyDescent="0.25">
      <c r="A43" s="56"/>
      <c r="B43" s="162" t="s">
        <v>116</v>
      </c>
      <c r="C43" s="163">
        <v>6703</v>
      </c>
      <c r="D43" s="163">
        <v>1962</v>
      </c>
      <c r="E43" s="163">
        <v>1781</v>
      </c>
      <c r="F43" s="163">
        <v>5675</v>
      </c>
      <c r="G43" s="163">
        <v>7865</v>
      </c>
      <c r="H43" s="163">
        <v>8232</v>
      </c>
      <c r="I43" s="164">
        <f t="shared" si="29"/>
        <v>4.6662428480610307E-2</v>
      </c>
      <c r="J43" s="165">
        <f t="shared" si="30"/>
        <v>0.22810681784275699</v>
      </c>
      <c r="K43" s="164">
        <f t="shared" si="31"/>
        <v>1.0848565517059606E-2</v>
      </c>
      <c r="L43" s="163">
        <v>9914</v>
      </c>
      <c r="M43" s="163">
        <v>3852</v>
      </c>
      <c r="N43" s="163">
        <v>8252</v>
      </c>
      <c r="O43" s="163">
        <v>12032</v>
      </c>
      <c r="P43" s="163">
        <v>11886</v>
      </c>
      <c r="Q43" s="163">
        <v>11380</v>
      </c>
      <c r="R43" s="164">
        <f t="shared" si="32"/>
        <v>-4.2571092041056691E-2</v>
      </c>
      <c r="S43" s="165">
        <f t="shared" si="33"/>
        <v>0.14787169659067989</v>
      </c>
      <c r="T43" s="164">
        <f t="shared" si="34"/>
        <v>3.2321924091762455E-3</v>
      </c>
      <c r="U43" s="163">
        <v>16617</v>
      </c>
      <c r="V43" s="163">
        <v>10033</v>
      </c>
      <c r="W43" s="163">
        <v>17707</v>
      </c>
      <c r="X43" s="163">
        <v>19751</v>
      </c>
      <c r="Y43" s="163">
        <v>19612</v>
      </c>
      <c r="Z43" s="164">
        <f t="shared" si="35"/>
        <v>-7.0376183484380794E-3</v>
      </c>
      <c r="AA43" s="165">
        <f t="shared" si="28"/>
        <v>0.18023710657760117</v>
      </c>
      <c r="AB43" s="164">
        <f t="shared" si="36"/>
        <v>4.5826284453832564E-3</v>
      </c>
    </row>
    <row r="44" spans="1:28" x14ac:dyDescent="0.25">
      <c r="A44" s="56"/>
      <c r="B44" s="162" t="s">
        <v>123</v>
      </c>
      <c r="C44" s="163">
        <v>2994</v>
      </c>
      <c r="D44" s="163">
        <v>781</v>
      </c>
      <c r="E44" s="163">
        <v>1430</v>
      </c>
      <c r="F44" s="163">
        <v>3236</v>
      </c>
      <c r="G44" s="163">
        <v>3482</v>
      </c>
      <c r="H44" s="163">
        <v>3809</v>
      </c>
      <c r="I44" s="164">
        <f t="shared" si="29"/>
        <v>9.3911545089029325E-2</v>
      </c>
      <c r="J44" s="165">
        <f t="shared" si="30"/>
        <v>0.27221108884435541</v>
      </c>
      <c r="K44" s="164">
        <f t="shared" si="31"/>
        <v>5.0197019016618126E-3</v>
      </c>
      <c r="L44" s="163">
        <v>24453</v>
      </c>
      <c r="M44" s="163">
        <v>5930</v>
      </c>
      <c r="N44" s="163">
        <v>13570</v>
      </c>
      <c r="O44" s="163">
        <v>27358</v>
      </c>
      <c r="P44" s="163">
        <v>26160</v>
      </c>
      <c r="Q44" s="163">
        <v>28369</v>
      </c>
      <c r="R44" s="164">
        <f t="shared" si="32"/>
        <v>8.4441896024464835E-2</v>
      </c>
      <c r="S44" s="165">
        <f t="shared" si="33"/>
        <v>0.16014394961763379</v>
      </c>
      <c r="T44" s="164">
        <f t="shared" si="34"/>
        <v>8.0574750840000792E-3</v>
      </c>
      <c r="U44" s="163">
        <v>27447</v>
      </c>
      <c r="V44" s="163">
        <v>15000</v>
      </c>
      <c r="W44" s="163">
        <v>30594</v>
      </c>
      <c r="X44" s="163">
        <v>29642</v>
      </c>
      <c r="Y44" s="163">
        <v>32178</v>
      </c>
      <c r="Z44" s="164">
        <f t="shared" si="35"/>
        <v>8.5554281087645956E-2</v>
      </c>
      <c r="AA44" s="165">
        <f t="shared" si="28"/>
        <v>0.17236856487047758</v>
      </c>
      <c r="AB44" s="164">
        <f t="shared" si="36"/>
        <v>7.5188567262666952E-3</v>
      </c>
    </row>
    <row r="45" spans="1:28" x14ac:dyDescent="0.25">
      <c r="A45" s="56"/>
      <c r="B45" s="162" t="s">
        <v>119</v>
      </c>
      <c r="C45" s="163">
        <v>2495</v>
      </c>
      <c r="D45" s="163">
        <v>1043</v>
      </c>
      <c r="E45" s="163">
        <v>722</v>
      </c>
      <c r="F45" s="163">
        <v>1778</v>
      </c>
      <c r="G45" s="163">
        <v>2269</v>
      </c>
      <c r="H45" s="163">
        <v>2413</v>
      </c>
      <c r="I45" s="164">
        <f t="shared" si="29"/>
        <v>6.3464081092992508E-2</v>
      </c>
      <c r="J45" s="165">
        <f t="shared" si="30"/>
        <v>-3.2865731462925818E-2</v>
      </c>
      <c r="K45" s="164">
        <f t="shared" si="31"/>
        <v>3.1799791779233274E-3</v>
      </c>
      <c r="L45" s="163">
        <v>31182</v>
      </c>
      <c r="M45" s="163">
        <v>10410</v>
      </c>
      <c r="N45" s="163">
        <v>16968</v>
      </c>
      <c r="O45" s="163">
        <v>29000</v>
      </c>
      <c r="P45" s="163">
        <v>33231</v>
      </c>
      <c r="Q45" s="163">
        <v>33087</v>
      </c>
      <c r="R45" s="164">
        <f t="shared" si="32"/>
        <v>-4.3333032409497152E-3</v>
      </c>
      <c r="S45" s="165">
        <f t="shared" si="33"/>
        <v>6.1092938233596294E-2</v>
      </c>
      <c r="T45" s="164">
        <f t="shared" si="34"/>
        <v>9.397500021301795E-3</v>
      </c>
      <c r="U45" s="163">
        <v>33677</v>
      </c>
      <c r="V45" s="163">
        <v>17690</v>
      </c>
      <c r="W45" s="163">
        <v>30778</v>
      </c>
      <c r="X45" s="163">
        <v>35500</v>
      </c>
      <c r="Y45" s="163">
        <v>35500</v>
      </c>
      <c r="Z45" s="164">
        <f t="shared" si="35"/>
        <v>0</v>
      </c>
      <c r="AA45" s="165">
        <f t="shared" si="28"/>
        <v>5.4131900109867237E-2</v>
      </c>
      <c r="AB45" s="164">
        <f t="shared" si="36"/>
        <v>8.2950902412352433E-3</v>
      </c>
    </row>
    <row r="46" spans="1:28" x14ac:dyDescent="0.25">
      <c r="A46" s="56"/>
      <c r="B46" s="162" t="s">
        <v>128</v>
      </c>
      <c r="C46" s="163">
        <v>3512</v>
      </c>
      <c r="D46" s="163">
        <v>1099</v>
      </c>
      <c r="E46" s="163">
        <v>749</v>
      </c>
      <c r="F46" s="163">
        <v>2218</v>
      </c>
      <c r="G46" s="163">
        <v>2218</v>
      </c>
      <c r="H46" s="163">
        <v>1673</v>
      </c>
      <c r="I46" s="164">
        <f t="shared" si="29"/>
        <v>-0.24571686203787191</v>
      </c>
      <c r="J46" s="165">
        <f t="shared" si="30"/>
        <v>-0.523633257403189</v>
      </c>
      <c r="K46" s="164">
        <f t="shared" si="31"/>
        <v>2.2047679919874538E-3</v>
      </c>
      <c r="L46" s="163">
        <v>4530</v>
      </c>
      <c r="M46" s="163">
        <v>2290</v>
      </c>
      <c r="N46" s="163">
        <v>2639</v>
      </c>
      <c r="O46" s="163">
        <v>6605</v>
      </c>
      <c r="P46" s="163">
        <v>7002</v>
      </c>
      <c r="Q46" s="163">
        <v>6960</v>
      </c>
      <c r="R46" s="164">
        <f t="shared" si="32"/>
        <v>-5.9982862039417162E-3</v>
      </c>
      <c r="S46" s="165">
        <f t="shared" si="33"/>
        <v>0.53642384105960272</v>
      </c>
      <c r="T46" s="164">
        <f t="shared" si="34"/>
        <v>1.9768066052606912E-3</v>
      </c>
      <c r="U46" s="163">
        <v>8042</v>
      </c>
      <c r="V46" s="163">
        <v>3388</v>
      </c>
      <c r="W46" s="163">
        <v>8823</v>
      </c>
      <c r="X46" s="163">
        <v>9220</v>
      </c>
      <c r="Y46" s="163">
        <v>8633</v>
      </c>
      <c r="Z46" s="164">
        <f t="shared" si="35"/>
        <v>-6.3665943600867636E-2</v>
      </c>
      <c r="AA46" s="165">
        <f t="shared" si="28"/>
        <v>7.3489181795573177E-2</v>
      </c>
      <c r="AB46" s="164">
        <f t="shared" si="36"/>
        <v>2.0172257479601089E-3</v>
      </c>
    </row>
    <row r="47" spans="1:28" x14ac:dyDescent="0.25">
      <c r="A47" s="56"/>
      <c r="B47" s="162" t="s">
        <v>131</v>
      </c>
      <c r="C47" s="163">
        <v>4005</v>
      </c>
      <c r="D47" s="163">
        <v>1080</v>
      </c>
      <c r="E47" s="163">
        <v>761</v>
      </c>
      <c r="F47" s="163">
        <v>1311</v>
      </c>
      <c r="G47" s="163">
        <v>1982</v>
      </c>
      <c r="H47" s="163">
        <v>1393</v>
      </c>
      <c r="I47" s="164">
        <f t="shared" si="29"/>
        <v>-0.29717457114026236</v>
      </c>
      <c r="J47" s="165">
        <f t="shared" si="30"/>
        <v>-0.65218476903870171</v>
      </c>
      <c r="K47" s="164">
        <f t="shared" si="31"/>
        <v>1.835769164876583E-3</v>
      </c>
      <c r="L47" s="163">
        <v>7898</v>
      </c>
      <c r="M47" s="163">
        <v>4129</v>
      </c>
      <c r="N47" s="163">
        <v>3019</v>
      </c>
      <c r="O47" s="163">
        <v>6804</v>
      </c>
      <c r="P47" s="163">
        <v>8431</v>
      </c>
      <c r="Q47" s="163">
        <v>7038</v>
      </c>
      <c r="R47" s="164">
        <f t="shared" si="32"/>
        <v>-0.16522357964654255</v>
      </c>
      <c r="S47" s="165">
        <f t="shared" si="33"/>
        <v>-0.10888832615852118</v>
      </c>
      <c r="T47" s="164">
        <f t="shared" si="34"/>
        <v>1.9989604723886127E-3</v>
      </c>
      <c r="U47" s="163">
        <v>11903</v>
      </c>
      <c r="V47" s="163">
        <v>3780</v>
      </c>
      <c r="W47" s="163">
        <v>8115</v>
      </c>
      <c r="X47" s="163">
        <v>10413</v>
      </c>
      <c r="Y47" s="163">
        <v>8431</v>
      </c>
      <c r="Z47" s="164">
        <f t="shared" si="35"/>
        <v>-0.19033899932776333</v>
      </c>
      <c r="AA47" s="165">
        <f t="shared" si="28"/>
        <v>-0.29169117029320335</v>
      </c>
      <c r="AB47" s="164">
        <f t="shared" si="36"/>
        <v>1.970025516164911E-3</v>
      </c>
    </row>
    <row r="48" spans="1:28" x14ac:dyDescent="0.25">
      <c r="A48" s="56"/>
      <c r="B48" s="168" t="s">
        <v>145</v>
      </c>
      <c r="C48" s="169">
        <f t="shared" ref="C48:H48" si="37">C40-SUM(C41:C47)</f>
        <v>42337</v>
      </c>
      <c r="D48" s="169">
        <f t="shared" si="37"/>
        <v>13680</v>
      </c>
      <c r="E48" s="169">
        <f t="shared" si="37"/>
        <v>19568</v>
      </c>
      <c r="F48" s="169">
        <f t="shared" si="37"/>
        <v>59733</v>
      </c>
      <c r="G48" s="169">
        <f t="shared" si="37"/>
        <v>69566</v>
      </c>
      <c r="H48" s="169">
        <f t="shared" si="37"/>
        <v>74074</v>
      </c>
      <c r="I48" s="170">
        <f t="shared" si="29"/>
        <v>6.4801770980076556E-2</v>
      </c>
      <c r="J48" s="171">
        <f t="shared" si="30"/>
        <v>0.74962798497767902</v>
      </c>
      <c r="K48" s="170">
        <f t="shared" si="31"/>
        <v>9.7618639712180919E-2</v>
      </c>
      <c r="L48" s="169">
        <f t="shared" ref="L48:Q48" si="38">L40-SUM(L41:L47)</f>
        <v>120962</v>
      </c>
      <c r="M48" s="169">
        <f t="shared" si="38"/>
        <v>32686</v>
      </c>
      <c r="N48" s="169">
        <f t="shared" si="38"/>
        <v>53170</v>
      </c>
      <c r="O48" s="169">
        <f t="shared" si="38"/>
        <v>141662</v>
      </c>
      <c r="P48" s="169">
        <f t="shared" si="38"/>
        <v>147551</v>
      </c>
      <c r="Q48" s="169">
        <f t="shared" si="38"/>
        <v>157712</v>
      </c>
      <c r="R48" s="170">
        <f t="shared" si="32"/>
        <v>6.8864324877500049E-2</v>
      </c>
      <c r="S48" s="171">
        <f t="shared" si="33"/>
        <v>0.30381442105785283</v>
      </c>
      <c r="T48" s="170">
        <f t="shared" si="34"/>
        <v>4.4793983236907205E-2</v>
      </c>
      <c r="U48" s="169">
        <f>U40-SUM(U41:U47)</f>
        <v>163299</v>
      </c>
      <c r="V48" s="169">
        <f>V40-SUM(V41:V47)</f>
        <v>72738</v>
      </c>
      <c r="W48" s="169">
        <f>W40-SUM(W41:W47)</f>
        <v>201395</v>
      </c>
      <c r="X48" s="169">
        <f>X40-SUM(X41:X47)</f>
        <v>217117</v>
      </c>
      <c r="Y48" s="169">
        <f>Y40-SUM(Y41:Y47)</f>
        <v>231786</v>
      </c>
      <c r="Z48" s="170">
        <f t="shared" si="35"/>
        <v>6.7562650552467129E-2</v>
      </c>
      <c r="AA48" s="171">
        <f t="shared" si="28"/>
        <v>0.41939632208402999</v>
      </c>
      <c r="AB48" s="170">
        <f t="shared" si="36"/>
        <v>5.4160163004364853E-2</v>
      </c>
    </row>
    <row r="49" spans="1:28" x14ac:dyDescent="0.25">
      <c r="A49" s="56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</row>
    <row r="50" spans="1:28" x14ac:dyDescent="0.25">
      <c r="A50" s="56"/>
      <c r="B50" s="154" t="s">
        <v>68</v>
      </c>
      <c r="C50" s="176">
        <f t="shared" ref="C50:H50" si="39">C51+C54</f>
        <v>0</v>
      </c>
      <c r="D50" s="176">
        <f t="shared" si="39"/>
        <v>2479</v>
      </c>
      <c r="E50" s="176">
        <f t="shared" si="39"/>
        <v>3463</v>
      </c>
      <c r="F50" s="176">
        <f t="shared" si="39"/>
        <v>0</v>
      </c>
      <c r="G50" s="176">
        <f t="shared" si="39"/>
        <v>0</v>
      </c>
      <c r="H50" s="176">
        <f t="shared" si="39"/>
        <v>0</v>
      </c>
      <c r="I50" s="177" t="str">
        <f>IFERROR(H50/G50-1,"-")</f>
        <v>-</v>
      </c>
      <c r="J50" s="177" t="str">
        <f>IFERROR(H50/C50-1,"-")</f>
        <v>-</v>
      </c>
      <c r="K50" s="177">
        <f>H50/H$8</f>
        <v>0</v>
      </c>
      <c r="L50" s="176">
        <f t="shared" ref="L50:Q50" si="40">L51+L54</f>
        <v>0</v>
      </c>
      <c r="M50" s="176">
        <f t="shared" si="40"/>
        <v>0</v>
      </c>
      <c r="N50" s="176">
        <f t="shared" si="40"/>
        <v>0</v>
      </c>
      <c r="O50" s="176">
        <f t="shared" si="40"/>
        <v>0</v>
      </c>
      <c r="P50" s="176">
        <f t="shared" si="40"/>
        <v>0</v>
      </c>
      <c r="Q50" s="176">
        <f t="shared" si="40"/>
        <v>0</v>
      </c>
      <c r="R50" s="177" t="str">
        <f>IFERROR(Q50/P50-1,"-")</f>
        <v>-</v>
      </c>
      <c r="S50" s="177" t="str">
        <f>IFERROR(Q50/L50-1,"-")</f>
        <v>-</v>
      </c>
      <c r="T50" s="177">
        <f>Q50/Q$8</f>
        <v>0</v>
      </c>
      <c r="U50" s="176">
        <f>U51+U54</f>
        <v>38821</v>
      </c>
      <c r="V50" s="176">
        <f>V51+V54</f>
        <v>20161</v>
      </c>
      <c r="W50" s="176">
        <f>W51+W54</f>
        <v>37638</v>
      </c>
      <c r="X50" s="176">
        <f>X51+X54</f>
        <v>50521</v>
      </c>
      <c r="Y50" s="176">
        <f>Y51+Y54</f>
        <v>43075</v>
      </c>
      <c r="Z50" s="177">
        <f>IFERROR(Y50/X50-1,"-")</f>
        <v>-0.14738425605193883</v>
      </c>
      <c r="AA50" s="177">
        <f t="shared" ref="AA50:AA62" si="41">IFERROR(Y50/U50-1,"-")</f>
        <v>0.1095798665670642</v>
      </c>
      <c r="AB50" s="177">
        <f>Y50/Y$8</f>
        <v>1.0065098933555158E-2</v>
      </c>
    </row>
    <row r="51" spans="1:28" x14ac:dyDescent="0.25">
      <c r="A51" s="56"/>
      <c r="B51" s="157" t="s">
        <v>97</v>
      </c>
      <c r="C51" s="158">
        <v>0</v>
      </c>
      <c r="D51" s="158">
        <v>1212</v>
      </c>
      <c r="E51" s="158">
        <v>787</v>
      </c>
      <c r="F51" s="158">
        <v>0</v>
      </c>
      <c r="G51" s="158">
        <v>0</v>
      </c>
      <c r="H51" s="158">
        <v>0</v>
      </c>
      <c r="I51" s="159" t="str">
        <f>IFERROR(H51/G51-1,"-")</f>
        <v>-</v>
      </c>
      <c r="J51" s="160" t="str">
        <f>IFERROR(H51/C51-1,"-")</f>
        <v>-</v>
      </c>
      <c r="K51" s="159">
        <f>H51/H$8</f>
        <v>0</v>
      </c>
      <c r="L51" s="158">
        <v>0</v>
      </c>
      <c r="M51" s="158">
        <v>0</v>
      </c>
      <c r="N51" s="158">
        <v>0</v>
      </c>
      <c r="O51" s="158">
        <v>0</v>
      </c>
      <c r="P51" s="158">
        <v>0</v>
      </c>
      <c r="Q51" s="158">
        <v>0</v>
      </c>
      <c r="R51" s="159" t="str">
        <f>IFERROR(Q51/P51-1,"-")</f>
        <v>-</v>
      </c>
      <c r="S51" s="160" t="str">
        <f>IFERROR(Q51/L51-1,"-")</f>
        <v>-</v>
      </c>
      <c r="T51" s="159">
        <f>Q51/Q$8</f>
        <v>0</v>
      </c>
      <c r="U51" s="158">
        <v>8657</v>
      </c>
      <c r="V51" s="158">
        <v>4950</v>
      </c>
      <c r="W51" s="158">
        <v>6738</v>
      </c>
      <c r="X51" s="158">
        <v>20078</v>
      </c>
      <c r="Y51" s="158">
        <v>10886</v>
      </c>
      <c r="Z51" s="159">
        <f>IFERROR(Y51/X51-1,"-")</f>
        <v>-0.45781452335890027</v>
      </c>
      <c r="AA51" s="160">
        <f t="shared" si="41"/>
        <v>0.25747949636132605</v>
      </c>
      <c r="AB51" s="159">
        <f>Y51/Y$8</f>
        <v>2.5436718976362496E-3</v>
      </c>
    </row>
    <row r="52" spans="1:28" x14ac:dyDescent="0.25">
      <c r="A52" s="56"/>
      <c r="B52" s="162" t="s">
        <v>103</v>
      </c>
      <c r="C52" s="163">
        <v>0</v>
      </c>
      <c r="D52" s="163">
        <v>1116</v>
      </c>
      <c r="E52" s="163">
        <v>309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5" t="str">
        <f>IFERROR(H52/C52-1,"-")</f>
        <v>-</v>
      </c>
      <c r="K52" s="164">
        <f>H52/H$8</f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3">
        <v>0</v>
      </c>
      <c r="R52" s="164" t="str">
        <f>IFERROR(Q52/P52-1,"-")</f>
        <v>-</v>
      </c>
      <c r="S52" s="165" t="str">
        <f>IFERROR(Q52/L52-1,"-")</f>
        <v>-</v>
      </c>
      <c r="T52" s="164">
        <f>Q52/Q$8</f>
        <v>0</v>
      </c>
      <c r="U52" s="163">
        <v>4791</v>
      </c>
      <c r="V52" s="163">
        <v>2415</v>
      </c>
      <c r="W52" s="163">
        <v>3508</v>
      </c>
      <c r="X52" s="163">
        <v>14700</v>
      </c>
      <c r="Y52" s="163">
        <v>7147</v>
      </c>
      <c r="Z52" s="164">
        <f>IFERROR(Y52/X52-1,"-")</f>
        <v>-0.51380952380952383</v>
      </c>
      <c r="AA52" s="165">
        <f t="shared" si="41"/>
        <v>0.49175537466082231</v>
      </c>
      <c r="AB52" s="164">
        <f>Y52/Y$8</f>
        <v>1.6700002803974167E-3</v>
      </c>
    </row>
    <row r="53" spans="1:28" x14ac:dyDescent="0.25">
      <c r="A53" s="56"/>
      <c r="B53" s="162" t="s">
        <v>100</v>
      </c>
      <c r="C53" s="163">
        <v>0</v>
      </c>
      <c r="D53" s="163">
        <v>96</v>
      </c>
      <c r="E53" s="163">
        <v>478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5" t="str">
        <f>IFERROR(H53/C53-1,"-")</f>
        <v>-</v>
      </c>
      <c r="K53" s="164">
        <f>H53/H$8</f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3">
        <v>0</v>
      </c>
      <c r="R53" s="164" t="str">
        <f>IFERROR(Q53/P53-1,"-")</f>
        <v>-</v>
      </c>
      <c r="S53" s="165" t="str">
        <f>IFERROR(Q53/L53-1,"-")</f>
        <v>-</v>
      </c>
      <c r="T53" s="164">
        <f>Q53/Q$8</f>
        <v>0</v>
      </c>
      <c r="U53" s="163">
        <v>3866</v>
      </c>
      <c r="V53" s="163">
        <v>2535</v>
      </c>
      <c r="W53" s="163">
        <v>3230</v>
      </c>
      <c r="X53" s="163">
        <v>5378</v>
      </c>
      <c r="Y53" s="163">
        <v>3739</v>
      </c>
      <c r="Z53" s="164">
        <f>IFERROR(Y53/X53-1,"-")</f>
        <v>-0.30476013387876533</v>
      </c>
      <c r="AA53" s="165">
        <f t="shared" si="41"/>
        <v>-3.2850491464045506E-2</v>
      </c>
      <c r="AB53" s="164">
        <f>Y53/Y$8</f>
        <v>8.736716172388332E-4</v>
      </c>
    </row>
    <row r="54" spans="1:28" x14ac:dyDescent="0.25">
      <c r="A54" s="56"/>
      <c r="B54" s="157" t="s">
        <v>107</v>
      </c>
      <c r="C54" s="158">
        <v>0</v>
      </c>
      <c r="D54" s="158">
        <v>1267</v>
      </c>
      <c r="E54" s="158">
        <v>2676</v>
      </c>
      <c r="F54" s="158">
        <v>0</v>
      </c>
      <c r="G54" s="158">
        <v>0</v>
      </c>
      <c r="H54" s="158">
        <v>0</v>
      </c>
      <c r="I54" s="159" t="str">
        <f>IFERROR(H54/G54-1,"-")</f>
        <v>-</v>
      </c>
      <c r="J54" s="160" t="str">
        <f>IFERROR(H54/C54-1,"-")</f>
        <v>-</v>
      </c>
      <c r="K54" s="159">
        <f>H54/H$8</f>
        <v>0</v>
      </c>
      <c r="L54" s="158">
        <v>0</v>
      </c>
      <c r="M54" s="158">
        <v>0</v>
      </c>
      <c r="N54" s="158">
        <v>0</v>
      </c>
      <c r="O54" s="158">
        <v>0</v>
      </c>
      <c r="P54" s="158">
        <v>0</v>
      </c>
      <c r="Q54" s="158">
        <v>0</v>
      </c>
      <c r="R54" s="159" t="str">
        <f>IFERROR(Q54/P54-1,"-")</f>
        <v>-</v>
      </c>
      <c r="S54" s="160" t="str">
        <f>IFERROR(Q54/L54-1,"-")</f>
        <v>-</v>
      </c>
      <c r="T54" s="159">
        <f>Q54/Q$8</f>
        <v>0</v>
      </c>
      <c r="U54" s="158">
        <v>30164</v>
      </c>
      <c r="V54" s="158">
        <v>15211</v>
      </c>
      <c r="W54" s="158">
        <v>30900</v>
      </c>
      <c r="X54" s="158">
        <v>30443</v>
      </c>
      <c r="Y54" s="158">
        <v>32189</v>
      </c>
      <c r="Z54" s="159">
        <f>IFERROR(Y54/X54-1,"-")</f>
        <v>5.7353086095325745E-2</v>
      </c>
      <c r="AA54" s="160">
        <f t="shared" si="41"/>
        <v>6.7133006232595216E-2</v>
      </c>
      <c r="AB54" s="159">
        <f>Y54/Y$8</f>
        <v>7.5214270359189091E-3</v>
      </c>
    </row>
    <row r="55" spans="1:28" s="56" customFormat="1" x14ac:dyDescent="0.25">
      <c r="B55" s="162" t="s">
        <v>110</v>
      </c>
      <c r="C55" s="163">
        <v>0</v>
      </c>
      <c r="D55" s="163">
        <v>146</v>
      </c>
      <c r="E55" s="163">
        <v>55</v>
      </c>
      <c r="F55" s="163">
        <v>0</v>
      </c>
      <c r="G55" s="163">
        <v>0</v>
      </c>
      <c r="H55" s="163">
        <v>0</v>
      </c>
      <c r="I55" s="164" t="str">
        <f t="shared" ref="I55:I62" si="42">IFERROR(H55/G55-1,"-")</f>
        <v>-</v>
      </c>
      <c r="J55" s="165" t="str">
        <f t="shared" ref="J55:J62" si="43">IFERROR(H55/C55-1,"-")</f>
        <v>-</v>
      </c>
      <c r="K55" s="164">
        <f t="shared" ref="K55:K62" si="44">H55/H$8</f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3">
        <v>0</v>
      </c>
      <c r="R55" s="164" t="str">
        <f t="shared" ref="R55:R62" si="45">IFERROR(Q55/P55-1,"-")</f>
        <v>-</v>
      </c>
      <c r="S55" s="165" t="str">
        <f t="shared" ref="S55:S62" si="46">IFERROR(Q55/L55-1,"-")</f>
        <v>-</v>
      </c>
      <c r="T55" s="164">
        <f t="shared" ref="T55:T62" si="47">Q55/Q$8</f>
        <v>0</v>
      </c>
      <c r="U55" s="163">
        <v>8594</v>
      </c>
      <c r="V55" s="163">
        <v>3030</v>
      </c>
      <c r="W55" s="163">
        <v>10329</v>
      </c>
      <c r="X55" s="163">
        <v>9247</v>
      </c>
      <c r="Y55" s="163">
        <v>10942</v>
      </c>
      <c r="Z55" s="164">
        <f t="shared" ref="Z55:Z62" si="48">IFERROR(Y55/X55-1,"-")</f>
        <v>0.18330269276522104</v>
      </c>
      <c r="AA55" s="165">
        <f t="shared" si="41"/>
        <v>0.27321387014195953</v>
      </c>
      <c r="AB55" s="164">
        <f t="shared" ref="AB55:AB62" si="49">Y55/Y$8</f>
        <v>2.5567571104111561E-3</v>
      </c>
    </row>
    <row r="56" spans="1:28" s="56" customFormat="1" x14ac:dyDescent="0.25">
      <c r="B56" s="162" t="s">
        <v>113</v>
      </c>
      <c r="C56" s="163">
        <v>0</v>
      </c>
      <c r="D56" s="163">
        <v>609</v>
      </c>
      <c r="E56" s="163">
        <v>1007</v>
      </c>
      <c r="F56" s="163">
        <v>0</v>
      </c>
      <c r="G56" s="163">
        <v>0</v>
      </c>
      <c r="H56" s="163">
        <v>0</v>
      </c>
      <c r="I56" s="164" t="str">
        <f t="shared" si="42"/>
        <v>-</v>
      </c>
      <c r="J56" s="165" t="str">
        <f t="shared" si="43"/>
        <v>-</v>
      </c>
      <c r="K56" s="164">
        <f t="shared" si="44"/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3">
        <v>0</v>
      </c>
      <c r="R56" s="164" t="str">
        <f t="shared" si="45"/>
        <v>-</v>
      </c>
      <c r="S56" s="165" t="str">
        <f t="shared" si="46"/>
        <v>-</v>
      </c>
      <c r="T56" s="164">
        <f t="shared" si="47"/>
        <v>0</v>
      </c>
      <c r="U56" s="163">
        <v>9255</v>
      </c>
      <c r="V56" s="163">
        <v>5150</v>
      </c>
      <c r="W56" s="163">
        <v>6783</v>
      </c>
      <c r="X56" s="163">
        <v>6068</v>
      </c>
      <c r="Y56" s="163">
        <v>6432</v>
      </c>
      <c r="Z56" s="164">
        <f t="shared" si="48"/>
        <v>5.9986816084377059E-2</v>
      </c>
      <c r="AA56" s="165">
        <f t="shared" si="41"/>
        <v>-0.30502431118314421</v>
      </c>
      <c r="AB56" s="164">
        <f t="shared" si="49"/>
        <v>1.5029301530035237E-3</v>
      </c>
    </row>
    <row r="57" spans="1:28" x14ac:dyDescent="0.25">
      <c r="A57" s="56"/>
      <c r="B57" s="162" t="s">
        <v>116</v>
      </c>
      <c r="C57" s="163">
        <v>0</v>
      </c>
      <c r="D57" s="163">
        <v>80</v>
      </c>
      <c r="E57" s="163">
        <v>446</v>
      </c>
      <c r="F57" s="163">
        <v>0</v>
      </c>
      <c r="G57" s="163">
        <v>0</v>
      </c>
      <c r="H57" s="163">
        <v>0</v>
      </c>
      <c r="I57" s="164" t="str">
        <f t="shared" si="42"/>
        <v>-</v>
      </c>
      <c r="J57" s="165" t="str">
        <f t="shared" si="43"/>
        <v>-</v>
      </c>
      <c r="K57" s="164">
        <f t="shared" si="44"/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3">
        <v>0</v>
      </c>
      <c r="R57" s="164" t="str">
        <f t="shared" si="45"/>
        <v>-</v>
      </c>
      <c r="S57" s="165" t="str">
        <f t="shared" si="46"/>
        <v>-</v>
      </c>
      <c r="T57" s="164">
        <f t="shared" si="47"/>
        <v>0</v>
      </c>
      <c r="U57" s="163">
        <v>1959</v>
      </c>
      <c r="V57" s="163">
        <v>1642</v>
      </c>
      <c r="W57" s="163">
        <v>2739</v>
      </c>
      <c r="X57" s="163">
        <v>2907</v>
      </c>
      <c r="Y57" s="163">
        <v>2287</v>
      </c>
      <c r="Z57" s="164">
        <f t="shared" si="48"/>
        <v>-0.21327829377364982</v>
      </c>
      <c r="AA57" s="165">
        <f t="shared" si="41"/>
        <v>0.1674323634507402</v>
      </c>
      <c r="AB57" s="164">
        <f t="shared" si="49"/>
        <v>5.343907431466198E-4</v>
      </c>
    </row>
    <row r="58" spans="1:28" x14ac:dyDescent="0.25">
      <c r="A58" s="56"/>
      <c r="B58" s="162" t="s">
        <v>123</v>
      </c>
      <c r="C58" s="163">
        <v>0</v>
      </c>
      <c r="D58" s="163">
        <v>54</v>
      </c>
      <c r="E58" s="163">
        <v>55</v>
      </c>
      <c r="F58" s="163">
        <v>0</v>
      </c>
      <c r="G58" s="163">
        <v>0</v>
      </c>
      <c r="H58" s="163">
        <v>0</v>
      </c>
      <c r="I58" s="164" t="str">
        <f t="shared" si="42"/>
        <v>-</v>
      </c>
      <c r="J58" s="165" t="str">
        <f t="shared" si="43"/>
        <v>-</v>
      </c>
      <c r="K58" s="164">
        <f t="shared" si="44"/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3">
        <v>0</v>
      </c>
      <c r="R58" s="164" t="str">
        <f t="shared" si="45"/>
        <v>-</v>
      </c>
      <c r="S58" s="165" t="str">
        <f t="shared" si="46"/>
        <v>-</v>
      </c>
      <c r="T58" s="164">
        <f t="shared" si="47"/>
        <v>0</v>
      </c>
      <c r="U58" s="163">
        <v>546</v>
      </c>
      <c r="V58" s="163">
        <v>377</v>
      </c>
      <c r="W58" s="163">
        <v>866</v>
      </c>
      <c r="X58" s="163">
        <v>806</v>
      </c>
      <c r="Y58" s="163">
        <v>1078</v>
      </c>
      <c r="Z58" s="164">
        <f t="shared" si="48"/>
        <v>0.33746898263027303</v>
      </c>
      <c r="AA58" s="165">
        <f t="shared" si="41"/>
        <v>0.97435897435897445</v>
      </c>
      <c r="AB58" s="164">
        <f t="shared" si="49"/>
        <v>2.5189034591694629E-4</v>
      </c>
    </row>
    <row r="59" spans="1:28" x14ac:dyDescent="0.25">
      <c r="A59" s="56"/>
      <c r="B59" s="162" t="s">
        <v>119</v>
      </c>
      <c r="C59" s="163">
        <v>0</v>
      </c>
      <c r="D59" s="163">
        <v>40</v>
      </c>
      <c r="E59" s="163">
        <v>80</v>
      </c>
      <c r="F59" s="163">
        <v>0</v>
      </c>
      <c r="G59" s="163">
        <v>0</v>
      </c>
      <c r="H59" s="163">
        <v>0</v>
      </c>
      <c r="I59" s="164" t="str">
        <f t="shared" si="42"/>
        <v>-</v>
      </c>
      <c r="J59" s="165" t="str">
        <f t="shared" si="43"/>
        <v>-</v>
      </c>
      <c r="K59" s="164">
        <f t="shared" si="44"/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3">
        <v>0</v>
      </c>
      <c r="R59" s="164" t="str">
        <f t="shared" si="45"/>
        <v>-</v>
      </c>
      <c r="S59" s="165" t="str">
        <f t="shared" si="46"/>
        <v>-</v>
      </c>
      <c r="T59" s="164">
        <f t="shared" si="47"/>
        <v>0</v>
      </c>
      <c r="U59" s="163">
        <v>636</v>
      </c>
      <c r="V59" s="163">
        <v>476</v>
      </c>
      <c r="W59" s="163">
        <v>649</v>
      </c>
      <c r="X59" s="163">
        <v>683</v>
      </c>
      <c r="Y59" s="163">
        <v>802</v>
      </c>
      <c r="Z59" s="164">
        <f t="shared" si="48"/>
        <v>0.17423133235724753</v>
      </c>
      <c r="AA59" s="165">
        <f t="shared" si="41"/>
        <v>0.26100628930817615</v>
      </c>
      <c r="AB59" s="164">
        <f t="shared" si="49"/>
        <v>1.8739894009776523E-4</v>
      </c>
    </row>
    <row r="60" spans="1:28" x14ac:dyDescent="0.25">
      <c r="A60" s="56"/>
      <c r="B60" s="162" t="s">
        <v>128</v>
      </c>
      <c r="C60" s="163">
        <v>0</v>
      </c>
      <c r="D60" s="163">
        <v>0</v>
      </c>
      <c r="E60" s="163">
        <v>22</v>
      </c>
      <c r="F60" s="163">
        <v>0</v>
      </c>
      <c r="G60" s="163">
        <v>0</v>
      </c>
      <c r="H60" s="163">
        <v>0</v>
      </c>
      <c r="I60" s="164" t="str">
        <f t="shared" si="42"/>
        <v>-</v>
      </c>
      <c r="J60" s="165" t="str">
        <f t="shared" si="43"/>
        <v>-</v>
      </c>
      <c r="K60" s="164">
        <f t="shared" si="44"/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3">
        <v>0</v>
      </c>
      <c r="R60" s="164" t="str">
        <f t="shared" si="45"/>
        <v>-</v>
      </c>
      <c r="S60" s="165" t="str">
        <f t="shared" si="46"/>
        <v>-</v>
      </c>
      <c r="T60" s="164">
        <f t="shared" si="47"/>
        <v>0</v>
      </c>
      <c r="U60" s="163">
        <v>160</v>
      </c>
      <c r="V60" s="163">
        <v>98</v>
      </c>
      <c r="W60" s="163">
        <v>132</v>
      </c>
      <c r="X60" s="163">
        <v>239</v>
      </c>
      <c r="Y60" s="163">
        <v>141</v>
      </c>
      <c r="Z60" s="164">
        <f t="shared" si="48"/>
        <v>-0.41004184100418406</v>
      </c>
      <c r="AA60" s="165">
        <f t="shared" si="41"/>
        <v>-0.11875000000000002</v>
      </c>
      <c r="AB60" s="164">
        <f t="shared" si="49"/>
        <v>3.2946696451103364E-5</v>
      </c>
    </row>
    <row r="61" spans="1:28" x14ac:dyDescent="0.25">
      <c r="A61" s="56"/>
      <c r="B61" s="162" t="s">
        <v>131</v>
      </c>
      <c r="C61" s="163">
        <v>0</v>
      </c>
      <c r="D61" s="163">
        <v>14</v>
      </c>
      <c r="E61" s="163">
        <v>14</v>
      </c>
      <c r="F61" s="163">
        <v>0</v>
      </c>
      <c r="G61" s="163">
        <v>0</v>
      </c>
      <c r="H61" s="163">
        <v>0</v>
      </c>
      <c r="I61" s="164" t="str">
        <f t="shared" si="42"/>
        <v>-</v>
      </c>
      <c r="J61" s="165" t="str">
        <f t="shared" si="43"/>
        <v>-</v>
      </c>
      <c r="K61" s="164">
        <f t="shared" si="44"/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3">
        <v>0</v>
      </c>
      <c r="R61" s="164" t="str">
        <f t="shared" si="45"/>
        <v>-</v>
      </c>
      <c r="S61" s="165" t="str">
        <f t="shared" si="46"/>
        <v>-</v>
      </c>
      <c r="T61" s="164">
        <f t="shared" si="47"/>
        <v>0</v>
      </c>
      <c r="U61" s="163">
        <v>340</v>
      </c>
      <c r="V61" s="163">
        <v>91</v>
      </c>
      <c r="W61" s="163">
        <v>153</v>
      </c>
      <c r="X61" s="163">
        <v>195</v>
      </c>
      <c r="Y61" s="163">
        <v>154</v>
      </c>
      <c r="Z61" s="164">
        <f t="shared" si="48"/>
        <v>-0.21025641025641029</v>
      </c>
      <c r="AA61" s="165">
        <f t="shared" si="41"/>
        <v>-0.54705882352941182</v>
      </c>
      <c r="AB61" s="164">
        <f t="shared" si="49"/>
        <v>3.5984335130992327E-5</v>
      </c>
    </row>
    <row r="62" spans="1:28" x14ac:dyDescent="0.25">
      <c r="A62" s="56"/>
      <c r="B62" s="168" t="s">
        <v>145</v>
      </c>
      <c r="C62" s="169">
        <f t="shared" ref="C62:H62" si="50">C54-SUM(C55:C61)</f>
        <v>0</v>
      </c>
      <c r="D62" s="169">
        <f t="shared" si="50"/>
        <v>324</v>
      </c>
      <c r="E62" s="169">
        <f t="shared" si="50"/>
        <v>997</v>
      </c>
      <c r="F62" s="169">
        <f t="shared" si="50"/>
        <v>0</v>
      </c>
      <c r="G62" s="169">
        <f t="shared" si="50"/>
        <v>0</v>
      </c>
      <c r="H62" s="169">
        <f t="shared" si="50"/>
        <v>0</v>
      </c>
      <c r="I62" s="170" t="str">
        <f t="shared" si="42"/>
        <v>-</v>
      </c>
      <c r="J62" s="171" t="str">
        <f t="shared" si="43"/>
        <v>-</v>
      </c>
      <c r="K62" s="170">
        <f t="shared" si="44"/>
        <v>0</v>
      </c>
      <c r="L62" s="169">
        <f t="shared" ref="L62:Q62" si="51">L54-SUM(L55:L61)</f>
        <v>0</v>
      </c>
      <c r="M62" s="169">
        <f t="shared" si="51"/>
        <v>0</v>
      </c>
      <c r="N62" s="169">
        <f t="shared" si="51"/>
        <v>0</v>
      </c>
      <c r="O62" s="169">
        <f t="shared" si="51"/>
        <v>0</v>
      </c>
      <c r="P62" s="169">
        <f t="shared" si="51"/>
        <v>0</v>
      </c>
      <c r="Q62" s="169">
        <f t="shared" si="51"/>
        <v>0</v>
      </c>
      <c r="R62" s="170" t="str">
        <f t="shared" si="45"/>
        <v>-</v>
      </c>
      <c r="S62" s="171" t="str">
        <f t="shared" si="46"/>
        <v>-</v>
      </c>
      <c r="T62" s="170">
        <f t="shared" si="47"/>
        <v>0</v>
      </c>
      <c r="U62" s="169">
        <f>U54-SUM(U55:U61)</f>
        <v>8674</v>
      </c>
      <c r="V62" s="169">
        <f>V54-SUM(V55:V61)</f>
        <v>4347</v>
      </c>
      <c r="W62" s="169">
        <f>W54-SUM(W55:W61)</f>
        <v>9249</v>
      </c>
      <c r="X62" s="169">
        <f>X54-SUM(X55:X61)</f>
        <v>10298</v>
      </c>
      <c r="Y62" s="169">
        <f>Y54-SUM(Y55:Y61)</f>
        <v>10353</v>
      </c>
      <c r="Z62" s="170">
        <f t="shared" si="48"/>
        <v>5.3408428821131171E-3</v>
      </c>
      <c r="AA62" s="171">
        <f t="shared" si="41"/>
        <v>0.19356698178464371</v>
      </c>
      <c r="AB62" s="170">
        <f t="shared" si="49"/>
        <v>2.4191287117608022E-3</v>
      </c>
    </row>
    <row r="63" spans="1:28" x14ac:dyDescent="0.25">
      <c r="A63" s="56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</row>
    <row r="64" spans="1:28" x14ac:dyDescent="0.25">
      <c r="A64" s="56"/>
      <c r="B64" s="154" t="s">
        <v>68</v>
      </c>
      <c r="C64" s="176">
        <f t="shared" ref="C64:H64" si="52">C65+C68</f>
        <v>12795</v>
      </c>
      <c r="D64" s="176">
        <f t="shared" si="52"/>
        <v>1940</v>
      </c>
      <c r="E64" s="176">
        <f t="shared" si="52"/>
        <v>0</v>
      </c>
      <c r="F64" s="176">
        <f t="shared" si="52"/>
        <v>0</v>
      </c>
      <c r="G64" s="176">
        <f t="shared" si="52"/>
        <v>1313</v>
      </c>
      <c r="H64" s="176">
        <f t="shared" si="52"/>
        <v>0</v>
      </c>
      <c r="I64" s="177">
        <f>IFERROR(H64/G64-1,"-")</f>
        <v>-1</v>
      </c>
      <c r="J64" s="177">
        <f>IFERROR(H64/C64-1,"-")</f>
        <v>-1</v>
      </c>
      <c r="K64" s="177">
        <f>H64/H$8</f>
        <v>0</v>
      </c>
      <c r="L64" s="176">
        <f t="shared" ref="L64:Q64" si="53">L65+L68</f>
        <v>122557</v>
      </c>
      <c r="M64" s="176">
        <f t="shared" si="53"/>
        <v>38963</v>
      </c>
      <c r="N64" s="176">
        <f t="shared" si="53"/>
        <v>44291</v>
      </c>
      <c r="O64" s="176">
        <f t="shared" si="53"/>
        <v>0</v>
      </c>
      <c r="P64" s="176">
        <f t="shared" si="53"/>
        <v>108492</v>
      </c>
      <c r="Q64" s="176">
        <f t="shared" si="53"/>
        <v>0</v>
      </c>
      <c r="R64" s="177">
        <f>IFERROR(Q64/P64-1,"-")</f>
        <v>-1</v>
      </c>
      <c r="S64" s="177">
        <f>IFERROR(Q64/L64-1,"-")</f>
        <v>-1</v>
      </c>
      <c r="T64" s="177">
        <f>Q64/Q$8</f>
        <v>0</v>
      </c>
      <c r="U64" s="176">
        <f>U65+U68</f>
        <v>135352</v>
      </c>
      <c r="V64" s="176">
        <f>V65+V68</f>
        <v>62020</v>
      </c>
      <c r="W64" s="176">
        <f>W65+W68</f>
        <v>151473</v>
      </c>
      <c r="X64" s="176">
        <f>X65+X68</f>
        <v>170958</v>
      </c>
      <c r="Y64" s="176">
        <f>Y65+Y68</f>
        <v>191595</v>
      </c>
      <c r="Z64" s="177">
        <f>IFERROR(Y64/X64-1,"-")</f>
        <v>0.12071385954444946</v>
      </c>
      <c r="AA64" s="177">
        <f t="shared" ref="AA64:AA76" si="54">IFERROR(Y64/U64-1,"-")</f>
        <v>0.4155313552810449</v>
      </c>
      <c r="AB64" s="177">
        <f>Y64/Y$8</f>
        <v>4.4768952528717369E-2</v>
      </c>
    </row>
    <row r="65" spans="1:28" x14ac:dyDescent="0.25">
      <c r="A65" s="56"/>
      <c r="B65" s="157" t="s">
        <v>97</v>
      </c>
      <c r="C65" s="158">
        <v>2002</v>
      </c>
      <c r="D65" s="158">
        <v>97</v>
      </c>
      <c r="E65" s="158">
        <v>0</v>
      </c>
      <c r="F65" s="158">
        <v>0</v>
      </c>
      <c r="G65" s="158">
        <v>348</v>
      </c>
      <c r="H65" s="158">
        <v>0</v>
      </c>
      <c r="I65" s="159">
        <f>IFERROR(H65/G65-1,"-")</f>
        <v>-1</v>
      </c>
      <c r="J65" s="160">
        <f>IFERROR(H65/C65-1,"-")</f>
        <v>-1</v>
      </c>
      <c r="K65" s="159">
        <f>H65/H$8</f>
        <v>0</v>
      </c>
      <c r="L65" s="158">
        <v>39360</v>
      </c>
      <c r="M65" s="158">
        <v>13336</v>
      </c>
      <c r="N65" s="158">
        <v>23633</v>
      </c>
      <c r="O65" s="158">
        <v>0</v>
      </c>
      <c r="P65" s="158">
        <v>39391</v>
      </c>
      <c r="Q65" s="158">
        <v>0</v>
      </c>
      <c r="R65" s="159">
        <f>IFERROR(Q65/P65-1,"-")</f>
        <v>-1</v>
      </c>
      <c r="S65" s="160">
        <f>IFERROR(Q65/L65-1,"-")</f>
        <v>-1</v>
      </c>
      <c r="T65" s="159">
        <f>Q65/Q$8</f>
        <v>0</v>
      </c>
      <c r="U65" s="158">
        <v>41362</v>
      </c>
      <c r="V65" s="158">
        <v>25803</v>
      </c>
      <c r="W65" s="158">
        <v>30941</v>
      </c>
      <c r="X65" s="158">
        <v>45548</v>
      </c>
      <c r="Y65" s="158">
        <v>58550</v>
      </c>
      <c r="Z65" s="159">
        <f>IFERROR(Y65/X65-1,"-")</f>
        <v>0.28545710020198478</v>
      </c>
      <c r="AA65" s="160">
        <f t="shared" si="54"/>
        <v>0.41555050529471504</v>
      </c>
      <c r="AB65" s="159">
        <f>Y65/Y$8</f>
        <v>1.3681057285192212E-2</v>
      </c>
    </row>
    <row r="66" spans="1:28" x14ac:dyDescent="0.25">
      <c r="A66" s="56"/>
      <c r="B66" s="162" t="s">
        <v>103</v>
      </c>
      <c r="C66" s="163">
        <v>1510</v>
      </c>
      <c r="D66" s="163">
        <v>57</v>
      </c>
      <c r="E66" s="163">
        <v>0</v>
      </c>
      <c r="F66" s="163">
        <v>0</v>
      </c>
      <c r="G66" s="163">
        <v>169</v>
      </c>
      <c r="H66" s="163">
        <v>0</v>
      </c>
      <c r="I66" s="164">
        <f>IFERROR(H66/G66-1,"-")</f>
        <v>-1</v>
      </c>
      <c r="J66" s="165">
        <f>IFERROR(H66/C66-1,"-")</f>
        <v>-1</v>
      </c>
      <c r="K66" s="164">
        <f>H66/H$8</f>
        <v>0</v>
      </c>
      <c r="L66" s="163">
        <v>20727</v>
      </c>
      <c r="M66" s="163">
        <v>4777</v>
      </c>
      <c r="N66" s="163">
        <v>20260</v>
      </c>
      <c r="O66" s="163">
        <v>0</v>
      </c>
      <c r="P66" s="163">
        <v>26944</v>
      </c>
      <c r="Q66" s="163">
        <v>0</v>
      </c>
      <c r="R66" s="164">
        <f>IFERROR(Q66/P66-1,"-")</f>
        <v>-1</v>
      </c>
      <c r="S66" s="165">
        <f>IFERROR(Q66/L66-1,"-")</f>
        <v>-1</v>
      </c>
      <c r="T66" s="164">
        <f>Q66/Q$8</f>
        <v>0</v>
      </c>
      <c r="U66" s="163">
        <v>22237</v>
      </c>
      <c r="V66" s="163">
        <v>21207</v>
      </c>
      <c r="W66" s="163">
        <v>22920</v>
      </c>
      <c r="X66" s="163">
        <v>31464</v>
      </c>
      <c r="Y66" s="163">
        <v>34800</v>
      </c>
      <c r="Z66" s="164">
        <f>IFERROR(Y66/X66-1,"-")</f>
        <v>0.10602593440122043</v>
      </c>
      <c r="AA66" s="165">
        <f t="shared" si="54"/>
        <v>0.56495930206412726</v>
      </c>
      <c r="AB66" s="164">
        <f>Y66/Y$8</f>
        <v>8.1315250815489157E-3</v>
      </c>
    </row>
    <row r="67" spans="1:28" x14ac:dyDescent="0.25">
      <c r="A67" s="56"/>
      <c r="B67" s="162" t="s">
        <v>100</v>
      </c>
      <c r="C67" s="163">
        <v>492</v>
      </c>
      <c r="D67" s="163">
        <v>40</v>
      </c>
      <c r="E67" s="163">
        <v>0</v>
      </c>
      <c r="F67" s="163">
        <v>0</v>
      </c>
      <c r="G67" s="163">
        <v>179</v>
      </c>
      <c r="H67" s="163">
        <v>0</v>
      </c>
      <c r="I67" s="164">
        <f>IFERROR(H67/G67-1,"-")</f>
        <v>-1</v>
      </c>
      <c r="J67" s="165">
        <f>IFERROR(H67/C67-1,"-")</f>
        <v>-1</v>
      </c>
      <c r="K67" s="164">
        <f>H67/H$8</f>
        <v>0</v>
      </c>
      <c r="L67" s="163">
        <v>18633</v>
      </c>
      <c r="M67" s="163">
        <v>8559</v>
      </c>
      <c r="N67" s="163">
        <v>3373</v>
      </c>
      <c r="O67" s="163">
        <v>0</v>
      </c>
      <c r="P67" s="163">
        <v>12447</v>
      </c>
      <c r="Q67" s="163">
        <v>0</v>
      </c>
      <c r="R67" s="164">
        <f>IFERROR(Q67/P67-1,"-")</f>
        <v>-1</v>
      </c>
      <c r="S67" s="165">
        <f>IFERROR(Q67/L67-1,"-")</f>
        <v>-1</v>
      </c>
      <c r="T67" s="164">
        <f>Q67/Q$8</f>
        <v>0</v>
      </c>
      <c r="U67" s="163">
        <v>19125</v>
      </c>
      <c r="V67" s="163">
        <v>4596</v>
      </c>
      <c r="W67" s="163">
        <v>8021</v>
      </c>
      <c r="X67" s="163">
        <v>14084</v>
      </c>
      <c r="Y67" s="163">
        <v>23750</v>
      </c>
      <c r="Z67" s="164">
        <f>IFERROR(Y67/X67-1,"-")</f>
        <v>0.68631070718545861</v>
      </c>
      <c r="AA67" s="165">
        <f t="shared" si="54"/>
        <v>0.24183006535947715</v>
      </c>
      <c r="AB67" s="164">
        <f>Y67/Y$8</f>
        <v>5.5495322036432969E-3</v>
      </c>
    </row>
    <row r="68" spans="1:28" x14ac:dyDescent="0.25">
      <c r="A68" s="56"/>
      <c r="B68" s="157" t="s">
        <v>107</v>
      </c>
      <c r="C68" s="158">
        <v>10793</v>
      </c>
      <c r="D68" s="158">
        <v>1843</v>
      </c>
      <c r="E68" s="158">
        <v>0</v>
      </c>
      <c r="F68" s="158">
        <v>0</v>
      </c>
      <c r="G68" s="158">
        <v>965</v>
      </c>
      <c r="H68" s="158">
        <v>0</v>
      </c>
      <c r="I68" s="159">
        <f>IFERROR(H68/G68-1,"-")</f>
        <v>-1</v>
      </c>
      <c r="J68" s="160">
        <f>IFERROR(H68/C68-1,"-")</f>
        <v>-1</v>
      </c>
      <c r="K68" s="159">
        <f>H68/H$8</f>
        <v>0</v>
      </c>
      <c r="L68" s="158">
        <v>83197</v>
      </c>
      <c r="M68" s="158">
        <v>25627</v>
      </c>
      <c r="N68" s="158">
        <v>20658</v>
      </c>
      <c r="O68" s="158">
        <v>0</v>
      </c>
      <c r="P68" s="158">
        <v>69101</v>
      </c>
      <c r="Q68" s="158">
        <v>0</v>
      </c>
      <c r="R68" s="159">
        <f>IFERROR(Q68/P68-1,"-")</f>
        <v>-1</v>
      </c>
      <c r="S68" s="160">
        <f>IFERROR(Q68/L68-1,"-")</f>
        <v>-1</v>
      </c>
      <c r="T68" s="159">
        <f>Q68/Q$8</f>
        <v>0</v>
      </c>
      <c r="U68" s="158">
        <v>93990</v>
      </c>
      <c r="V68" s="158">
        <v>36217</v>
      </c>
      <c r="W68" s="158">
        <v>120532</v>
      </c>
      <c r="X68" s="158">
        <v>125410</v>
      </c>
      <c r="Y68" s="158">
        <v>133045</v>
      </c>
      <c r="Z68" s="159">
        <f>IFERROR(Y68/X68-1,"-")</f>
        <v>6.0880312574754791E-2</v>
      </c>
      <c r="AA68" s="160">
        <f t="shared" si="54"/>
        <v>0.41552292797106083</v>
      </c>
      <c r="AB68" s="159">
        <f>Y68/Y$8</f>
        <v>3.1087895243525156E-2</v>
      </c>
    </row>
    <row r="69" spans="1:28" s="56" customFormat="1" x14ac:dyDescent="0.25">
      <c r="B69" s="162" t="s">
        <v>110</v>
      </c>
      <c r="C69" s="163">
        <v>1499</v>
      </c>
      <c r="D69" s="163">
        <v>217</v>
      </c>
      <c r="E69" s="163">
        <v>0</v>
      </c>
      <c r="F69" s="163">
        <v>0</v>
      </c>
      <c r="G69" s="163">
        <v>262</v>
      </c>
      <c r="H69" s="163">
        <v>0</v>
      </c>
      <c r="I69" s="164">
        <f t="shared" ref="I69:I76" si="55">IFERROR(H69/G69-1,"-")</f>
        <v>-1</v>
      </c>
      <c r="J69" s="165">
        <f t="shared" ref="J69:J76" si="56">IFERROR(H69/C69-1,"-")</f>
        <v>-1</v>
      </c>
      <c r="K69" s="164">
        <f t="shared" ref="K69:K76" si="57">H69/H$8</f>
        <v>0</v>
      </c>
      <c r="L69" s="163">
        <v>39253</v>
      </c>
      <c r="M69" s="163">
        <v>12352</v>
      </c>
      <c r="N69" s="163">
        <v>5486</v>
      </c>
      <c r="O69" s="163">
        <v>0</v>
      </c>
      <c r="P69" s="163">
        <v>27753</v>
      </c>
      <c r="Q69" s="163">
        <v>0</v>
      </c>
      <c r="R69" s="164">
        <f t="shared" ref="R69:R76" si="58">IFERROR(Q69/P69-1,"-")</f>
        <v>-1</v>
      </c>
      <c r="S69" s="165">
        <f t="shared" ref="S69:S76" si="59">IFERROR(Q69/L69-1,"-")</f>
        <v>-1</v>
      </c>
      <c r="T69" s="164">
        <f t="shared" ref="T69:T76" si="60">Q69/Q$8</f>
        <v>0</v>
      </c>
      <c r="U69" s="163">
        <v>40752</v>
      </c>
      <c r="V69" s="163">
        <v>7549</v>
      </c>
      <c r="W69" s="163">
        <v>52809</v>
      </c>
      <c r="X69" s="163">
        <v>48101</v>
      </c>
      <c r="Y69" s="163">
        <v>45250</v>
      </c>
      <c r="Z69" s="164">
        <f t="shared" ref="Z69:Z76" si="61">IFERROR(Y69/X69-1,"-")</f>
        <v>-5.9271117024594089E-2</v>
      </c>
      <c r="AA69" s="165">
        <f t="shared" si="54"/>
        <v>0.11037495092265415</v>
      </c>
      <c r="AB69" s="164">
        <f t="shared" ref="AB69:AB76" si="62">Y69/Y$8</f>
        <v>1.0573319251151967E-2</v>
      </c>
    </row>
    <row r="70" spans="1:28" s="56" customFormat="1" x14ac:dyDescent="0.25">
      <c r="B70" s="162" t="s">
        <v>113</v>
      </c>
      <c r="C70" s="163">
        <v>1882</v>
      </c>
      <c r="D70" s="163">
        <v>271</v>
      </c>
      <c r="E70" s="163">
        <v>0</v>
      </c>
      <c r="F70" s="163">
        <v>0</v>
      </c>
      <c r="G70" s="163">
        <v>66</v>
      </c>
      <c r="H70" s="163">
        <v>0</v>
      </c>
      <c r="I70" s="164">
        <f t="shared" si="55"/>
        <v>-1</v>
      </c>
      <c r="J70" s="165">
        <f t="shared" si="56"/>
        <v>-1</v>
      </c>
      <c r="K70" s="164">
        <f t="shared" si="57"/>
        <v>0</v>
      </c>
      <c r="L70" s="163">
        <v>9305</v>
      </c>
      <c r="M70" s="163">
        <v>2792</v>
      </c>
      <c r="N70" s="163">
        <v>2729</v>
      </c>
      <c r="O70" s="163">
        <v>0</v>
      </c>
      <c r="P70" s="163">
        <v>6766</v>
      </c>
      <c r="Q70" s="163">
        <v>0</v>
      </c>
      <c r="R70" s="164">
        <f t="shared" si="58"/>
        <v>-1</v>
      </c>
      <c r="S70" s="165">
        <f t="shared" si="59"/>
        <v>-1</v>
      </c>
      <c r="T70" s="164">
        <f t="shared" si="60"/>
        <v>0</v>
      </c>
      <c r="U70" s="163">
        <v>11187</v>
      </c>
      <c r="V70" s="163">
        <v>3513</v>
      </c>
      <c r="W70" s="163">
        <v>7009</v>
      </c>
      <c r="X70" s="163">
        <v>9961</v>
      </c>
      <c r="Y70" s="163">
        <v>9892</v>
      </c>
      <c r="Z70" s="164">
        <f t="shared" si="61"/>
        <v>-6.9270153599035877E-3</v>
      </c>
      <c r="AA70" s="165">
        <f t="shared" si="54"/>
        <v>-0.11575936354697414</v>
      </c>
      <c r="AB70" s="164">
        <f t="shared" si="62"/>
        <v>2.311409370881663E-3</v>
      </c>
    </row>
    <row r="71" spans="1:28" x14ac:dyDescent="0.25">
      <c r="A71" s="56"/>
      <c r="B71" s="162" t="s">
        <v>116</v>
      </c>
      <c r="C71" s="163">
        <v>2393</v>
      </c>
      <c r="D71" s="163">
        <v>564</v>
      </c>
      <c r="E71" s="163">
        <v>0</v>
      </c>
      <c r="F71" s="163">
        <v>0</v>
      </c>
      <c r="G71" s="163">
        <v>158</v>
      </c>
      <c r="H71" s="163">
        <v>0</v>
      </c>
      <c r="I71" s="164">
        <f t="shared" si="55"/>
        <v>-1</v>
      </c>
      <c r="J71" s="165">
        <f t="shared" si="56"/>
        <v>-1</v>
      </c>
      <c r="K71" s="164">
        <f t="shared" si="57"/>
        <v>0</v>
      </c>
      <c r="L71" s="163">
        <v>8387</v>
      </c>
      <c r="M71" s="163">
        <v>2470</v>
      </c>
      <c r="N71" s="163">
        <v>3553</v>
      </c>
      <c r="O71" s="163">
        <v>0</v>
      </c>
      <c r="P71" s="163">
        <v>7714</v>
      </c>
      <c r="Q71" s="163">
        <v>0</v>
      </c>
      <c r="R71" s="164">
        <f t="shared" si="58"/>
        <v>-1</v>
      </c>
      <c r="S71" s="165">
        <f t="shared" si="59"/>
        <v>-1</v>
      </c>
      <c r="T71" s="164">
        <f t="shared" si="60"/>
        <v>0</v>
      </c>
      <c r="U71" s="163">
        <v>10780</v>
      </c>
      <c r="V71" s="163">
        <v>6247</v>
      </c>
      <c r="W71" s="163">
        <v>17604</v>
      </c>
      <c r="X71" s="163">
        <v>15357</v>
      </c>
      <c r="Y71" s="163">
        <v>19078</v>
      </c>
      <c r="Z71" s="164">
        <f t="shared" si="61"/>
        <v>0.24229992837142666</v>
      </c>
      <c r="AA71" s="165">
        <f t="shared" si="54"/>
        <v>0.76975881261595558</v>
      </c>
      <c r="AB71" s="164">
        <f t="shared" si="62"/>
        <v>4.4578515949939713E-3</v>
      </c>
    </row>
    <row r="72" spans="1:28" x14ac:dyDescent="0.25">
      <c r="A72" s="56"/>
      <c r="B72" s="162" t="s">
        <v>123</v>
      </c>
      <c r="C72" s="163">
        <v>100</v>
      </c>
      <c r="D72" s="163">
        <v>22</v>
      </c>
      <c r="E72" s="163">
        <v>0</v>
      </c>
      <c r="F72" s="163">
        <v>0</v>
      </c>
      <c r="G72" s="163">
        <v>23</v>
      </c>
      <c r="H72" s="163">
        <v>0</v>
      </c>
      <c r="I72" s="164">
        <f t="shared" si="55"/>
        <v>-1</v>
      </c>
      <c r="J72" s="165">
        <f t="shared" si="56"/>
        <v>-1</v>
      </c>
      <c r="K72" s="164">
        <f t="shared" si="57"/>
        <v>0</v>
      </c>
      <c r="L72" s="163">
        <v>1619</v>
      </c>
      <c r="M72" s="163">
        <v>422</v>
      </c>
      <c r="N72" s="163">
        <v>818</v>
      </c>
      <c r="O72" s="163">
        <v>0</v>
      </c>
      <c r="P72" s="163">
        <v>2075</v>
      </c>
      <c r="Q72" s="163">
        <v>0</v>
      </c>
      <c r="R72" s="164">
        <f t="shared" si="58"/>
        <v>-1</v>
      </c>
      <c r="S72" s="165">
        <f t="shared" si="59"/>
        <v>-1</v>
      </c>
      <c r="T72" s="164">
        <f t="shared" si="60"/>
        <v>0</v>
      </c>
      <c r="U72" s="163">
        <v>1719</v>
      </c>
      <c r="V72" s="163">
        <v>1777</v>
      </c>
      <c r="W72" s="163">
        <v>2468</v>
      </c>
      <c r="X72" s="163">
        <v>3478</v>
      </c>
      <c r="Y72" s="163">
        <v>4281</v>
      </c>
      <c r="Z72" s="164">
        <f t="shared" si="61"/>
        <v>0.23087981598619889</v>
      </c>
      <c r="AA72" s="165">
        <f t="shared" si="54"/>
        <v>1.4904013961605584</v>
      </c>
      <c r="AB72" s="164">
        <f t="shared" si="62"/>
        <v>1.0003177837388192E-3</v>
      </c>
    </row>
    <row r="73" spans="1:28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16</v>
      </c>
      <c r="H73" s="163">
        <v>0</v>
      </c>
      <c r="I73" s="164">
        <f t="shared" si="55"/>
        <v>-1</v>
      </c>
      <c r="J73" s="165" t="str">
        <f t="shared" si="56"/>
        <v>-</v>
      </c>
      <c r="K73" s="164">
        <f t="shared" si="57"/>
        <v>0</v>
      </c>
      <c r="L73" s="163">
        <v>2455</v>
      </c>
      <c r="M73" s="163">
        <v>923</v>
      </c>
      <c r="N73" s="163">
        <v>1017</v>
      </c>
      <c r="O73" s="163">
        <v>0</v>
      </c>
      <c r="P73" s="163">
        <v>1320</v>
      </c>
      <c r="Q73" s="163">
        <v>0</v>
      </c>
      <c r="R73" s="164">
        <f t="shared" si="58"/>
        <v>-1</v>
      </c>
      <c r="S73" s="165">
        <f t="shared" si="59"/>
        <v>-1</v>
      </c>
      <c r="T73" s="164">
        <f t="shared" si="60"/>
        <v>0</v>
      </c>
      <c r="U73" s="163">
        <v>2455</v>
      </c>
      <c r="V73" s="163">
        <v>1607</v>
      </c>
      <c r="W73" s="163">
        <v>2853</v>
      </c>
      <c r="X73" s="163">
        <v>2272</v>
      </c>
      <c r="Y73" s="163">
        <v>3870</v>
      </c>
      <c r="Z73" s="164">
        <f t="shared" si="61"/>
        <v>0.70334507042253525</v>
      </c>
      <c r="AA73" s="165">
        <f t="shared" si="54"/>
        <v>0.57637474541751521</v>
      </c>
      <c r="AB73" s="164">
        <f t="shared" si="62"/>
        <v>9.0428166855156041E-4</v>
      </c>
    </row>
    <row r="74" spans="1:28" x14ac:dyDescent="0.25">
      <c r="A74" s="56"/>
      <c r="B74" s="162" t="s">
        <v>128</v>
      </c>
      <c r="C74" s="163">
        <v>311</v>
      </c>
      <c r="D74" s="163">
        <v>83</v>
      </c>
      <c r="E74" s="163">
        <v>0</v>
      </c>
      <c r="F74" s="163">
        <v>0</v>
      </c>
      <c r="G74" s="163">
        <v>39</v>
      </c>
      <c r="H74" s="163">
        <v>0</v>
      </c>
      <c r="I74" s="164">
        <f t="shared" si="55"/>
        <v>-1</v>
      </c>
      <c r="J74" s="165">
        <f t="shared" si="56"/>
        <v>-1</v>
      </c>
      <c r="K74" s="164">
        <f t="shared" si="57"/>
        <v>0</v>
      </c>
      <c r="L74" s="163">
        <v>1869</v>
      </c>
      <c r="M74" s="163">
        <v>566</v>
      </c>
      <c r="N74" s="163">
        <v>128</v>
      </c>
      <c r="O74" s="163">
        <v>0</v>
      </c>
      <c r="P74" s="163">
        <v>527</v>
      </c>
      <c r="Q74" s="163">
        <v>0</v>
      </c>
      <c r="R74" s="164">
        <f t="shared" si="58"/>
        <v>-1</v>
      </c>
      <c r="S74" s="165">
        <f t="shared" si="59"/>
        <v>-1</v>
      </c>
      <c r="T74" s="164">
        <f t="shared" si="60"/>
        <v>0</v>
      </c>
      <c r="U74" s="163">
        <v>2180</v>
      </c>
      <c r="V74" s="163">
        <v>1674</v>
      </c>
      <c r="W74" s="163">
        <v>2685</v>
      </c>
      <c r="X74" s="163">
        <v>3745</v>
      </c>
      <c r="Y74" s="163">
        <v>2300</v>
      </c>
      <c r="Z74" s="164">
        <f t="shared" si="61"/>
        <v>-0.3858477970627503</v>
      </c>
      <c r="AA74" s="165">
        <f t="shared" si="54"/>
        <v>5.504587155963292E-2</v>
      </c>
      <c r="AB74" s="164">
        <f t="shared" si="62"/>
        <v>5.3742838182650873E-4</v>
      </c>
    </row>
    <row r="75" spans="1:28" x14ac:dyDescent="0.25">
      <c r="A75" s="56"/>
      <c r="B75" s="162" t="s">
        <v>131</v>
      </c>
      <c r="C75" s="163">
        <v>225</v>
      </c>
      <c r="D75" s="163">
        <v>63</v>
      </c>
      <c r="E75" s="163">
        <v>0</v>
      </c>
      <c r="F75" s="163">
        <v>0</v>
      </c>
      <c r="G75" s="163">
        <v>7</v>
      </c>
      <c r="H75" s="163">
        <v>0</v>
      </c>
      <c r="I75" s="164">
        <f t="shared" si="55"/>
        <v>-1</v>
      </c>
      <c r="J75" s="165">
        <f t="shared" si="56"/>
        <v>-1</v>
      </c>
      <c r="K75" s="164">
        <f t="shared" si="57"/>
        <v>0</v>
      </c>
      <c r="L75" s="163">
        <v>2065</v>
      </c>
      <c r="M75" s="163">
        <v>762</v>
      </c>
      <c r="N75" s="163">
        <v>59</v>
      </c>
      <c r="O75" s="163">
        <v>0</v>
      </c>
      <c r="P75" s="163">
        <v>144</v>
      </c>
      <c r="Q75" s="163">
        <v>0</v>
      </c>
      <c r="R75" s="164">
        <f t="shared" si="58"/>
        <v>-1</v>
      </c>
      <c r="S75" s="165">
        <f t="shared" si="59"/>
        <v>-1</v>
      </c>
      <c r="T75" s="164">
        <f t="shared" si="60"/>
        <v>0</v>
      </c>
      <c r="U75" s="163">
        <v>2290</v>
      </c>
      <c r="V75" s="163">
        <v>154</v>
      </c>
      <c r="W75" s="163">
        <v>799</v>
      </c>
      <c r="X75" s="163">
        <v>1039</v>
      </c>
      <c r="Y75" s="163">
        <v>628</v>
      </c>
      <c r="Z75" s="164">
        <f t="shared" si="61"/>
        <v>-0.39557266602502406</v>
      </c>
      <c r="AA75" s="165">
        <f t="shared" si="54"/>
        <v>-0.72576419213973797</v>
      </c>
      <c r="AB75" s="164">
        <f t="shared" si="62"/>
        <v>1.4674131469002066E-4</v>
      </c>
    </row>
    <row r="76" spans="1:28" x14ac:dyDescent="0.25">
      <c r="A76" s="56"/>
      <c r="B76" s="168" t="s">
        <v>145</v>
      </c>
      <c r="C76" s="169">
        <f t="shared" ref="C76:H76" si="63">C68-SUM(C69:C75)</f>
        <v>4383</v>
      </c>
      <c r="D76" s="169">
        <f t="shared" si="63"/>
        <v>623</v>
      </c>
      <c r="E76" s="169">
        <f t="shared" si="63"/>
        <v>0</v>
      </c>
      <c r="F76" s="169">
        <f t="shared" si="63"/>
        <v>0</v>
      </c>
      <c r="G76" s="169">
        <f t="shared" si="63"/>
        <v>394</v>
      </c>
      <c r="H76" s="169">
        <f t="shared" si="63"/>
        <v>0</v>
      </c>
      <c r="I76" s="170">
        <f t="shared" si="55"/>
        <v>-1</v>
      </c>
      <c r="J76" s="171">
        <f t="shared" si="56"/>
        <v>-1</v>
      </c>
      <c r="K76" s="170">
        <f t="shared" si="57"/>
        <v>0</v>
      </c>
      <c r="L76" s="169">
        <f t="shared" ref="L76:Q76" si="64">L68-SUM(L69:L75)</f>
        <v>18244</v>
      </c>
      <c r="M76" s="169">
        <f t="shared" si="64"/>
        <v>5340</v>
      </c>
      <c r="N76" s="169">
        <f t="shared" si="64"/>
        <v>6868</v>
      </c>
      <c r="O76" s="169">
        <f t="shared" si="64"/>
        <v>0</v>
      </c>
      <c r="P76" s="169">
        <f t="shared" si="64"/>
        <v>22802</v>
      </c>
      <c r="Q76" s="169">
        <f t="shared" si="64"/>
        <v>0</v>
      </c>
      <c r="R76" s="170">
        <f t="shared" si="58"/>
        <v>-1</v>
      </c>
      <c r="S76" s="171">
        <f t="shared" si="59"/>
        <v>-1</v>
      </c>
      <c r="T76" s="170">
        <f t="shared" si="60"/>
        <v>0</v>
      </c>
      <c r="U76" s="169">
        <f>U68-SUM(U69:U75)</f>
        <v>22627</v>
      </c>
      <c r="V76" s="169">
        <f>V68-SUM(V69:V75)</f>
        <v>13696</v>
      </c>
      <c r="W76" s="169">
        <f>W68-SUM(W69:W75)</f>
        <v>34305</v>
      </c>
      <c r="X76" s="169">
        <f>X68-SUM(X69:X75)</f>
        <v>41457</v>
      </c>
      <c r="Y76" s="169">
        <f>Y68-SUM(Y69:Y75)</f>
        <v>47746</v>
      </c>
      <c r="Z76" s="170">
        <f t="shared" si="61"/>
        <v>0.15169935113491095</v>
      </c>
      <c r="AA76" s="171">
        <f t="shared" si="54"/>
        <v>1.1101339108145138</v>
      </c>
      <c r="AB76" s="170">
        <f t="shared" si="62"/>
        <v>1.1156545877690646E-2</v>
      </c>
    </row>
    <row r="77" spans="1:28" x14ac:dyDescent="0.25">
      <c r="A77" s="56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</row>
    <row r="78" spans="1:28" x14ac:dyDescent="0.25">
      <c r="A78" s="56"/>
      <c r="B78" s="154" t="s">
        <v>68</v>
      </c>
      <c r="C78" s="176">
        <f t="shared" ref="C78:H78" si="65">C79+C82</f>
        <v>131352</v>
      </c>
      <c r="D78" s="176">
        <f t="shared" si="65"/>
        <v>32788</v>
      </c>
      <c r="E78" s="176">
        <f t="shared" si="65"/>
        <v>70827</v>
      </c>
      <c r="F78" s="176">
        <f t="shared" si="65"/>
        <v>98456</v>
      </c>
      <c r="G78" s="176">
        <f t="shared" si="65"/>
        <v>103299</v>
      </c>
      <c r="H78" s="176">
        <f t="shared" si="65"/>
        <v>118688</v>
      </c>
      <c r="I78" s="177">
        <f>IFERROR(H78/G78-1,"-")</f>
        <v>0.14897530469801246</v>
      </c>
      <c r="J78" s="177">
        <f>IFERROR(H78/C78-1,"-")</f>
        <v>-9.6412692612217521E-2</v>
      </c>
      <c r="K78" s="177">
        <f>H78/H$8</f>
        <v>0.15641333140048233</v>
      </c>
      <c r="L78" s="176">
        <f t="shared" ref="L78:Q78" si="66">L79+L82</f>
        <v>501207</v>
      </c>
      <c r="M78" s="176">
        <f t="shared" si="66"/>
        <v>135144</v>
      </c>
      <c r="N78" s="176">
        <f t="shared" si="66"/>
        <v>214429</v>
      </c>
      <c r="O78" s="176">
        <f t="shared" si="66"/>
        <v>476344</v>
      </c>
      <c r="P78" s="176">
        <f t="shared" si="66"/>
        <v>549349</v>
      </c>
      <c r="Q78" s="176">
        <f t="shared" si="66"/>
        <v>622363</v>
      </c>
      <c r="R78" s="177">
        <f>IFERROR(Q78/P78-1,"-")</f>
        <v>0.13291004443441246</v>
      </c>
      <c r="S78" s="177">
        <f>IFERROR(Q78/L78-1,"-")</f>
        <v>0.24172846747950438</v>
      </c>
      <c r="T78" s="177">
        <f>Q78/Q$8</f>
        <v>0.17676598983762351</v>
      </c>
      <c r="U78" s="176">
        <f>U79+U82</f>
        <v>632559</v>
      </c>
      <c r="V78" s="176">
        <f>V79+V82</f>
        <v>285256</v>
      </c>
      <c r="W78" s="176">
        <f>W79+W82</f>
        <v>574800</v>
      </c>
      <c r="X78" s="176">
        <f>X79+X82</f>
        <v>652648</v>
      </c>
      <c r="Y78" s="176">
        <f>Y79+Y82</f>
        <v>741051</v>
      </c>
      <c r="Z78" s="177">
        <f>IFERROR(Y78/X78-1,"-")</f>
        <v>0.13545280151015548</v>
      </c>
      <c r="AA78" s="177">
        <f t="shared" ref="AA78:AA90" si="67">IFERROR(Y78/U78-1,"-")</f>
        <v>0.17151285492736656</v>
      </c>
      <c r="AB78" s="177">
        <f>Y78/Y$8</f>
        <v>0.17315732164387659</v>
      </c>
    </row>
    <row r="79" spans="1:28" x14ac:dyDescent="0.25">
      <c r="A79" s="56"/>
      <c r="B79" s="157" t="s">
        <v>97</v>
      </c>
      <c r="C79" s="158">
        <v>57326</v>
      </c>
      <c r="D79" s="158">
        <v>14350</v>
      </c>
      <c r="E79" s="158">
        <v>38077</v>
      </c>
      <c r="F79" s="158">
        <v>48839</v>
      </c>
      <c r="G79" s="158">
        <v>49185</v>
      </c>
      <c r="H79" s="158">
        <v>55960</v>
      </c>
      <c r="I79" s="159">
        <f>IFERROR(H79/G79-1,"-")</f>
        <v>0.13774524753481754</v>
      </c>
      <c r="J79" s="160">
        <f>IFERROR(H79/C79-1,"-")</f>
        <v>-2.3828629243275334E-2</v>
      </c>
      <c r="K79" s="159">
        <f>H79/H$8</f>
        <v>7.3747051304015501E-2</v>
      </c>
      <c r="L79" s="158">
        <v>228164</v>
      </c>
      <c r="M79" s="158">
        <v>62185</v>
      </c>
      <c r="N79" s="158">
        <v>109519</v>
      </c>
      <c r="O79" s="158">
        <v>230615</v>
      </c>
      <c r="P79" s="158">
        <v>229974</v>
      </c>
      <c r="Q79" s="158">
        <v>243808</v>
      </c>
      <c r="R79" s="159">
        <f>IFERROR(Q79/P79-1,"-")</f>
        <v>6.0154626175132897E-2</v>
      </c>
      <c r="S79" s="160">
        <f>IFERROR(Q79/L79-1,"-")</f>
        <v>6.8564716607352638E-2</v>
      </c>
      <c r="T79" s="159">
        <f>Q79/Q$8</f>
        <v>6.9247308163131988E-2</v>
      </c>
      <c r="U79" s="158">
        <v>285490</v>
      </c>
      <c r="V79" s="158">
        <v>147596</v>
      </c>
      <c r="W79" s="158">
        <v>279454</v>
      </c>
      <c r="X79" s="158">
        <v>279159</v>
      </c>
      <c r="Y79" s="158">
        <v>299768</v>
      </c>
      <c r="Z79" s="159">
        <f>IFERROR(Y79/X79-1,"-")</f>
        <v>7.3825311023467011E-2</v>
      </c>
      <c r="AA79" s="160">
        <f t="shared" si="67"/>
        <v>5.0012259623804622E-2</v>
      </c>
      <c r="AB79" s="159">
        <f>Y79/Y$8</f>
        <v>7.0045143984073424E-2</v>
      </c>
    </row>
    <row r="80" spans="1:28" x14ac:dyDescent="0.25">
      <c r="A80" s="56"/>
      <c r="B80" s="162" t="s">
        <v>103</v>
      </c>
      <c r="C80" s="163">
        <v>19941</v>
      </c>
      <c r="D80" s="163">
        <v>7027</v>
      </c>
      <c r="E80" s="163">
        <v>24218</v>
      </c>
      <c r="F80" s="163">
        <v>29828</v>
      </c>
      <c r="G80" s="163">
        <v>29979</v>
      </c>
      <c r="H80" s="163">
        <v>30308</v>
      </c>
      <c r="I80" s="164">
        <f>IFERROR(H80/G80-1,"-")</f>
        <v>1.0974348710764303E-2</v>
      </c>
      <c r="J80" s="165">
        <f>IFERROR(H80/C80-1,"-")</f>
        <v>0.51988365678752313</v>
      </c>
      <c r="K80" s="164">
        <f>H80/H$8</f>
        <v>3.9941487328843846E-2</v>
      </c>
      <c r="L80" s="163">
        <v>29985</v>
      </c>
      <c r="M80" s="163">
        <v>11101</v>
      </c>
      <c r="N80" s="163">
        <v>24585</v>
      </c>
      <c r="O80" s="163">
        <v>36378</v>
      </c>
      <c r="P80" s="163">
        <v>30210</v>
      </c>
      <c r="Q80" s="163">
        <v>42021</v>
      </c>
      <c r="R80" s="164">
        <f>IFERROR(Q80/P80-1,"-")</f>
        <v>0.39096325719960268</v>
      </c>
      <c r="S80" s="165">
        <f>IFERROR(Q80/L80-1,"-")</f>
        <v>0.40140070035017517</v>
      </c>
      <c r="T80" s="164">
        <f>Q80/Q$8</f>
        <v>1.1934969879261424E-2</v>
      </c>
      <c r="U80" s="163">
        <v>49926</v>
      </c>
      <c r="V80" s="163">
        <v>48803</v>
      </c>
      <c r="W80" s="163">
        <v>66206</v>
      </c>
      <c r="X80" s="163">
        <v>60189</v>
      </c>
      <c r="Y80" s="163">
        <v>72329</v>
      </c>
      <c r="Z80" s="164">
        <f>IFERROR(Y80/X80-1,"-")</f>
        <v>0.20169798468158628</v>
      </c>
      <c r="AA80" s="165">
        <f t="shared" si="67"/>
        <v>0.44872411168529425</v>
      </c>
      <c r="AB80" s="164">
        <f>Y80/Y$8</f>
        <v>1.6900720621360676E-2</v>
      </c>
    </row>
    <row r="81" spans="1:28" x14ac:dyDescent="0.25">
      <c r="A81" s="56"/>
      <c r="B81" s="162" t="s">
        <v>100</v>
      </c>
      <c r="C81" s="163">
        <v>37385</v>
      </c>
      <c r="D81" s="163">
        <v>7323</v>
      </c>
      <c r="E81" s="163">
        <v>13859</v>
      </c>
      <c r="F81" s="163">
        <v>19011</v>
      </c>
      <c r="G81" s="163">
        <v>19206</v>
      </c>
      <c r="H81" s="163">
        <v>25652</v>
      </c>
      <c r="I81" s="164">
        <f>IFERROR(H81/G81-1,"-")</f>
        <v>0.33562428407789224</v>
      </c>
      <c r="J81" s="165">
        <f>IFERROR(H81/C81-1,"-")</f>
        <v>-0.31384245018055368</v>
      </c>
      <c r="K81" s="164">
        <f>H81/H$8</f>
        <v>3.3805563975171649E-2</v>
      </c>
      <c r="L81" s="163">
        <v>198179</v>
      </c>
      <c r="M81" s="163">
        <v>51084</v>
      </c>
      <c r="N81" s="163">
        <v>84934</v>
      </c>
      <c r="O81" s="163">
        <v>194237</v>
      </c>
      <c r="P81" s="163">
        <v>199764</v>
      </c>
      <c r="Q81" s="163">
        <v>201787</v>
      </c>
      <c r="R81" s="164">
        <f>IFERROR(Q81/P81-1,"-")</f>
        <v>1.0126949800765006E-2</v>
      </c>
      <c r="S81" s="165">
        <f>IFERROR(Q81/L81-1,"-")</f>
        <v>1.8205763476453196E-2</v>
      </c>
      <c r="T81" s="164">
        <f>Q81/Q$8</f>
        <v>5.7312338283870563E-2</v>
      </c>
      <c r="U81" s="163">
        <v>235564</v>
      </c>
      <c r="V81" s="163">
        <v>98793</v>
      </c>
      <c r="W81" s="163">
        <v>213248</v>
      </c>
      <c r="X81" s="163">
        <v>218970</v>
      </c>
      <c r="Y81" s="163">
        <v>227439</v>
      </c>
      <c r="Z81" s="164">
        <f>IFERROR(Y81/X81-1,"-")</f>
        <v>3.8676531031648143E-2</v>
      </c>
      <c r="AA81" s="165">
        <f t="shared" si="67"/>
        <v>-3.4491688033825185E-2</v>
      </c>
      <c r="AB81" s="164">
        <f>Y81/Y$8</f>
        <v>5.3144423362712752E-2</v>
      </c>
    </row>
    <row r="82" spans="1:28" x14ac:dyDescent="0.25">
      <c r="A82" s="56"/>
      <c r="B82" s="157" t="s">
        <v>107</v>
      </c>
      <c r="C82" s="158">
        <v>74026</v>
      </c>
      <c r="D82" s="158">
        <v>18438</v>
      </c>
      <c r="E82" s="158">
        <v>32750</v>
      </c>
      <c r="F82" s="158">
        <v>49617</v>
      </c>
      <c r="G82" s="158">
        <v>54114</v>
      </c>
      <c r="H82" s="158">
        <v>62728</v>
      </c>
      <c r="I82" s="159">
        <f>IFERROR(H82/G82-1,"-")</f>
        <v>0.15918246664449121</v>
      </c>
      <c r="J82" s="160">
        <f>IFERROR(H82/C82-1,"-")</f>
        <v>-0.15262205171156085</v>
      </c>
      <c r="K82" s="159">
        <f>H82/H$8</f>
        <v>8.2666280096466843E-2</v>
      </c>
      <c r="L82" s="158">
        <v>273043</v>
      </c>
      <c r="M82" s="158">
        <v>72959</v>
      </c>
      <c r="N82" s="158">
        <v>104910</v>
      </c>
      <c r="O82" s="158">
        <v>245729</v>
      </c>
      <c r="P82" s="158">
        <v>319375</v>
      </c>
      <c r="Q82" s="158">
        <v>378555</v>
      </c>
      <c r="R82" s="159">
        <f>IFERROR(Q82/P82-1,"-")</f>
        <v>0.18529941291585117</v>
      </c>
      <c r="S82" s="160">
        <f>IFERROR(Q82/L82-1,"-")</f>
        <v>0.38642997623085007</v>
      </c>
      <c r="T82" s="159">
        <f>Q82/Q$8</f>
        <v>0.10751868167449152</v>
      </c>
      <c r="U82" s="158">
        <v>347069</v>
      </c>
      <c r="V82" s="158">
        <v>137660</v>
      </c>
      <c r="W82" s="158">
        <v>295346</v>
      </c>
      <c r="X82" s="158">
        <v>373489</v>
      </c>
      <c r="Y82" s="158">
        <v>441283</v>
      </c>
      <c r="Z82" s="159">
        <f>IFERROR(Y82/X82-1,"-")</f>
        <v>0.18151538599530381</v>
      </c>
      <c r="AA82" s="160">
        <f t="shared" si="67"/>
        <v>0.27145610815140508</v>
      </c>
      <c r="AB82" s="159">
        <f>Y82/Y$8</f>
        <v>0.10311217765980316</v>
      </c>
    </row>
    <row r="83" spans="1:28" s="56" customFormat="1" x14ac:dyDescent="0.25">
      <c r="B83" s="162" t="s">
        <v>110</v>
      </c>
      <c r="C83" s="163">
        <v>9286</v>
      </c>
      <c r="D83" s="163">
        <v>2533</v>
      </c>
      <c r="E83" s="163">
        <v>3228</v>
      </c>
      <c r="F83" s="163">
        <v>5828</v>
      </c>
      <c r="G83" s="163">
        <v>7060</v>
      </c>
      <c r="H83" s="163">
        <v>9146</v>
      </c>
      <c r="I83" s="164">
        <f t="shared" ref="I83:I90" si="68">IFERROR(H83/G83-1,"-")</f>
        <v>0.29546742209631738</v>
      </c>
      <c r="J83" s="165">
        <f t="shared" ref="J83:J90" si="69">IFERROR(H83/C83-1,"-")</f>
        <v>-1.5076459185871194E-2</v>
      </c>
      <c r="K83" s="164">
        <f t="shared" ref="K83:K90" si="70">H83/H$8</f>
        <v>1.2053083116985807E-2</v>
      </c>
      <c r="L83" s="163">
        <v>54466</v>
      </c>
      <c r="M83" s="163">
        <v>14912</v>
      </c>
      <c r="N83" s="163">
        <v>11210</v>
      </c>
      <c r="O83" s="163">
        <v>56300</v>
      </c>
      <c r="P83" s="163">
        <v>75139</v>
      </c>
      <c r="Q83" s="163">
        <v>87125</v>
      </c>
      <c r="R83" s="164">
        <f t="shared" ref="R83:R90" si="71">IFERROR(Q83/P83-1,"-")</f>
        <v>0.15951769387402015</v>
      </c>
      <c r="S83" s="165">
        <f t="shared" ref="S83:S90" si="72">IFERROR(Q83/L83-1,"-")</f>
        <v>0.59962178239635744</v>
      </c>
      <c r="T83" s="164">
        <f t="shared" ref="T83:T90" si="73">Q83/Q$8</f>
        <v>2.4745585557950825E-2</v>
      </c>
      <c r="U83" s="163">
        <v>63752</v>
      </c>
      <c r="V83" s="163">
        <v>14438</v>
      </c>
      <c r="W83" s="163">
        <v>62128</v>
      </c>
      <c r="X83" s="163">
        <v>82199</v>
      </c>
      <c r="Y83" s="163">
        <v>96271</v>
      </c>
      <c r="Z83" s="164">
        <f t="shared" ref="Z83:Z90" si="74">IFERROR(Y83/X83-1,"-")</f>
        <v>0.17119429676760056</v>
      </c>
      <c r="AA83" s="165">
        <f t="shared" si="67"/>
        <v>0.51008595808758939</v>
      </c>
      <c r="AB83" s="164">
        <f t="shared" ref="AB83:AB90" si="75">Y83/Y$8</f>
        <v>2.2495116411660795E-2</v>
      </c>
    </row>
    <row r="84" spans="1:28" s="56" customFormat="1" x14ac:dyDescent="0.25">
      <c r="B84" s="162" t="s">
        <v>113</v>
      </c>
      <c r="C84" s="163">
        <v>20849</v>
      </c>
      <c r="D84" s="163">
        <v>5333</v>
      </c>
      <c r="E84" s="163">
        <v>8563</v>
      </c>
      <c r="F84" s="163">
        <v>13220</v>
      </c>
      <c r="G84" s="163">
        <v>14980</v>
      </c>
      <c r="H84" s="163">
        <v>15604</v>
      </c>
      <c r="I84" s="164">
        <f t="shared" si="68"/>
        <v>4.1655540720961337E-2</v>
      </c>
      <c r="J84" s="165">
        <f t="shared" si="69"/>
        <v>-0.25157081874430431</v>
      </c>
      <c r="K84" s="164">
        <f t="shared" si="70"/>
        <v>2.0563777493707251E-2</v>
      </c>
      <c r="L84" s="163">
        <v>117342</v>
      </c>
      <c r="M84" s="163">
        <v>26597</v>
      </c>
      <c r="N84" s="163">
        <v>36097</v>
      </c>
      <c r="O84" s="163">
        <v>84214</v>
      </c>
      <c r="P84" s="163">
        <v>96686</v>
      </c>
      <c r="Q84" s="163">
        <v>107377</v>
      </c>
      <c r="R84" s="164">
        <f t="shared" si="71"/>
        <v>0.11057443683677048</v>
      </c>
      <c r="S84" s="165">
        <f t="shared" si="72"/>
        <v>-8.4922704572957697E-2</v>
      </c>
      <c r="T84" s="164">
        <f t="shared" si="73"/>
        <v>3.0497638340959376E-2</v>
      </c>
      <c r="U84" s="163">
        <v>138191</v>
      </c>
      <c r="V84" s="163">
        <v>44660</v>
      </c>
      <c r="W84" s="163">
        <v>97434</v>
      </c>
      <c r="X84" s="163">
        <v>111666</v>
      </c>
      <c r="Y84" s="163">
        <v>122981</v>
      </c>
      <c r="Z84" s="164">
        <f t="shared" si="74"/>
        <v>0.101328963157989</v>
      </c>
      <c r="AA84" s="165">
        <f t="shared" si="67"/>
        <v>-0.11006505488780027</v>
      </c>
      <c r="AB84" s="164">
        <f t="shared" si="75"/>
        <v>2.8736295576263424E-2</v>
      </c>
    </row>
    <row r="85" spans="1:28" x14ac:dyDescent="0.25">
      <c r="A85" s="56"/>
      <c r="B85" s="162" t="s">
        <v>116</v>
      </c>
      <c r="C85" s="163">
        <v>5447</v>
      </c>
      <c r="D85" s="163">
        <v>1687</v>
      </c>
      <c r="E85" s="163">
        <v>5280</v>
      </c>
      <c r="F85" s="163">
        <v>5870</v>
      </c>
      <c r="G85" s="163">
        <v>5315</v>
      </c>
      <c r="H85" s="163">
        <v>6020</v>
      </c>
      <c r="I85" s="164">
        <f t="shared" si="68"/>
        <v>0.13264346190028231</v>
      </c>
      <c r="J85" s="165">
        <f t="shared" si="69"/>
        <v>0.10519552046998348</v>
      </c>
      <c r="K85" s="164">
        <f t="shared" si="70"/>
        <v>7.933474782883726E-3</v>
      </c>
      <c r="L85" s="163">
        <v>15628</v>
      </c>
      <c r="M85" s="163">
        <v>5090</v>
      </c>
      <c r="N85" s="163">
        <v>11108</v>
      </c>
      <c r="O85" s="163">
        <v>20133</v>
      </c>
      <c r="P85" s="163">
        <v>32539</v>
      </c>
      <c r="Q85" s="163">
        <v>46070</v>
      </c>
      <c r="R85" s="164">
        <f t="shared" si="71"/>
        <v>0.41583945419342938</v>
      </c>
      <c r="S85" s="165">
        <f t="shared" si="72"/>
        <v>1.9479140005119016</v>
      </c>
      <c r="T85" s="164">
        <f t="shared" si="73"/>
        <v>1.3084982802350582E-2</v>
      </c>
      <c r="U85" s="163">
        <v>21075</v>
      </c>
      <c r="V85" s="163">
        <v>16388</v>
      </c>
      <c r="W85" s="163">
        <v>26003</v>
      </c>
      <c r="X85" s="163">
        <v>37854</v>
      </c>
      <c r="Y85" s="163">
        <v>52090</v>
      </c>
      <c r="Z85" s="164">
        <f t="shared" si="74"/>
        <v>0.37607650446452157</v>
      </c>
      <c r="AA85" s="165">
        <f t="shared" si="67"/>
        <v>1.4716488730723607</v>
      </c>
      <c r="AB85" s="164">
        <f t="shared" si="75"/>
        <v>1.2171584525801235E-2</v>
      </c>
    </row>
    <row r="86" spans="1:28" x14ac:dyDescent="0.25">
      <c r="A86" s="56"/>
      <c r="B86" s="162" t="s">
        <v>123</v>
      </c>
      <c r="C86" s="163">
        <v>1860</v>
      </c>
      <c r="D86" s="163">
        <v>271</v>
      </c>
      <c r="E86" s="163">
        <v>921</v>
      </c>
      <c r="F86" s="163">
        <v>1133</v>
      </c>
      <c r="G86" s="163">
        <v>1153</v>
      </c>
      <c r="H86" s="163">
        <v>1481</v>
      </c>
      <c r="I86" s="164">
        <f t="shared" si="68"/>
        <v>0.28447528187337379</v>
      </c>
      <c r="J86" s="165">
        <f t="shared" si="69"/>
        <v>-0.20376344086021503</v>
      </c>
      <c r="K86" s="164">
        <f t="shared" si="70"/>
        <v>1.951740224825714E-3</v>
      </c>
      <c r="L86" s="163">
        <v>4340</v>
      </c>
      <c r="M86" s="163">
        <v>1175</v>
      </c>
      <c r="N86" s="163">
        <v>2935</v>
      </c>
      <c r="O86" s="163">
        <v>4473</v>
      </c>
      <c r="P86" s="163">
        <v>6684</v>
      </c>
      <c r="Q86" s="163">
        <v>11325</v>
      </c>
      <c r="R86" s="164">
        <f t="shared" si="71"/>
        <v>0.69434470377019752</v>
      </c>
      <c r="S86" s="165">
        <f t="shared" si="72"/>
        <v>1.6094470046082949</v>
      </c>
      <c r="T86" s="164">
        <f t="shared" si="73"/>
        <v>3.2165710926116853E-3</v>
      </c>
      <c r="U86" s="163">
        <v>6200</v>
      </c>
      <c r="V86" s="163">
        <v>3856</v>
      </c>
      <c r="W86" s="163">
        <v>5606</v>
      </c>
      <c r="X86" s="163">
        <v>7837</v>
      </c>
      <c r="Y86" s="163">
        <v>12806</v>
      </c>
      <c r="Z86" s="164">
        <f t="shared" si="74"/>
        <v>0.63404363914763295</v>
      </c>
      <c r="AA86" s="165">
        <f t="shared" si="67"/>
        <v>1.0654838709677419</v>
      </c>
      <c r="AB86" s="164">
        <f t="shared" si="75"/>
        <v>2.9923077642044658E-3</v>
      </c>
    </row>
    <row r="87" spans="1:28" x14ac:dyDescent="0.25">
      <c r="A87" s="56"/>
      <c r="B87" s="162" t="s">
        <v>119</v>
      </c>
      <c r="C87" s="163">
        <v>938</v>
      </c>
      <c r="D87" s="163">
        <v>232</v>
      </c>
      <c r="E87" s="163">
        <v>804</v>
      </c>
      <c r="F87" s="163">
        <v>921</v>
      </c>
      <c r="G87" s="163">
        <v>774</v>
      </c>
      <c r="H87" s="163">
        <v>909</v>
      </c>
      <c r="I87" s="164">
        <f t="shared" si="68"/>
        <v>0.17441860465116288</v>
      </c>
      <c r="J87" s="165">
        <f t="shared" si="69"/>
        <v>-3.0916844349680117E-2</v>
      </c>
      <c r="K87" s="164">
        <f t="shared" si="70"/>
        <v>1.1979283351563632E-3</v>
      </c>
      <c r="L87" s="163">
        <v>4657</v>
      </c>
      <c r="M87" s="163">
        <v>1562</v>
      </c>
      <c r="N87" s="163">
        <v>3904</v>
      </c>
      <c r="O87" s="163">
        <v>4162</v>
      </c>
      <c r="P87" s="163">
        <v>5494</v>
      </c>
      <c r="Q87" s="163">
        <v>7100</v>
      </c>
      <c r="R87" s="164">
        <f t="shared" si="71"/>
        <v>0.29231889333818706</v>
      </c>
      <c r="S87" s="165">
        <f t="shared" si="72"/>
        <v>0.52458664376207853</v>
      </c>
      <c r="T87" s="164">
        <f t="shared" si="73"/>
        <v>2.0165699565159352E-3</v>
      </c>
      <c r="U87" s="163">
        <v>5595</v>
      </c>
      <c r="V87" s="163">
        <v>4708</v>
      </c>
      <c r="W87" s="163">
        <v>5083</v>
      </c>
      <c r="X87" s="163">
        <v>6268</v>
      </c>
      <c r="Y87" s="163">
        <v>8009</v>
      </c>
      <c r="Z87" s="164">
        <f t="shared" si="74"/>
        <v>0.27776005105296742</v>
      </c>
      <c r="AA87" s="165">
        <f t="shared" si="67"/>
        <v>0.43145665773011621</v>
      </c>
      <c r="AB87" s="164">
        <f t="shared" si="75"/>
        <v>1.8714190913254386E-3</v>
      </c>
    </row>
    <row r="88" spans="1:28" x14ac:dyDescent="0.25">
      <c r="A88" s="56"/>
      <c r="B88" s="162" t="s">
        <v>128</v>
      </c>
      <c r="C88" s="163">
        <v>804</v>
      </c>
      <c r="D88" s="163">
        <v>286</v>
      </c>
      <c r="E88" s="163">
        <v>296</v>
      </c>
      <c r="F88" s="163">
        <v>433</v>
      </c>
      <c r="G88" s="163">
        <v>454</v>
      </c>
      <c r="H88" s="163">
        <v>500</v>
      </c>
      <c r="I88" s="164">
        <f t="shared" si="68"/>
        <v>0.1013215859030836</v>
      </c>
      <c r="J88" s="165">
        <f t="shared" si="69"/>
        <v>-0.37810945273631846</v>
      </c>
      <c r="K88" s="164">
        <f t="shared" si="70"/>
        <v>6.589264769836982E-4</v>
      </c>
      <c r="L88" s="163">
        <v>2986</v>
      </c>
      <c r="M88" s="163">
        <v>1422</v>
      </c>
      <c r="N88" s="163">
        <v>781</v>
      </c>
      <c r="O88" s="163">
        <v>2952</v>
      </c>
      <c r="P88" s="163">
        <v>3351</v>
      </c>
      <c r="Q88" s="163">
        <v>3056</v>
      </c>
      <c r="R88" s="164">
        <f t="shared" si="71"/>
        <v>-8.8033422858848076E-2</v>
      </c>
      <c r="S88" s="165">
        <f t="shared" si="72"/>
        <v>2.3442732752846585E-2</v>
      </c>
      <c r="T88" s="164">
        <f t="shared" si="73"/>
        <v>8.6797715311446449E-4</v>
      </c>
      <c r="U88" s="163">
        <v>3790</v>
      </c>
      <c r="V88" s="163">
        <v>1077</v>
      </c>
      <c r="W88" s="163">
        <v>3385</v>
      </c>
      <c r="X88" s="163">
        <v>3805</v>
      </c>
      <c r="Y88" s="163">
        <v>3556</v>
      </c>
      <c r="Z88" s="164">
        <f t="shared" si="74"/>
        <v>-6.5440210249671504E-2</v>
      </c>
      <c r="AA88" s="165">
        <f t="shared" si="67"/>
        <v>-6.1741424802110867E-2</v>
      </c>
      <c r="AB88" s="164">
        <f t="shared" si="75"/>
        <v>8.3091101120655005E-4</v>
      </c>
    </row>
    <row r="89" spans="1:28" x14ac:dyDescent="0.25">
      <c r="A89" s="56"/>
      <c r="B89" s="162" t="s">
        <v>131</v>
      </c>
      <c r="C89" s="163">
        <v>2073</v>
      </c>
      <c r="D89" s="163">
        <v>403</v>
      </c>
      <c r="E89" s="163">
        <v>385</v>
      </c>
      <c r="F89" s="163">
        <v>658</v>
      </c>
      <c r="G89" s="163">
        <v>679</v>
      </c>
      <c r="H89" s="163">
        <v>636</v>
      </c>
      <c r="I89" s="164">
        <f t="shared" si="68"/>
        <v>-6.3328424153166418E-2</v>
      </c>
      <c r="J89" s="165">
        <f t="shared" si="69"/>
        <v>-0.69319826338639645</v>
      </c>
      <c r="K89" s="164">
        <f t="shared" si="70"/>
        <v>8.3815447872326407E-4</v>
      </c>
      <c r="L89" s="163">
        <v>4834</v>
      </c>
      <c r="M89" s="163">
        <v>1920</v>
      </c>
      <c r="N89" s="163">
        <v>947</v>
      </c>
      <c r="O89" s="163">
        <v>3040</v>
      </c>
      <c r="P89" s="163">
        <v>3728</v>
      </c>
      <c r="Q89" s="163">
        <v>4053</v>
      </c>
      <c r="R89" s="164">
        <f t="shared" si="71"/>
        <v>8.7178111587982832E-2</v>
      </c>
      <c r="S89" s="165">
        <f t="shared" si="72"/>
        <v>-0.16156392221762517</v>
      </c>
      <c r="T89" s="164">
        <f t="shared" si="73"/>
        <v>1.1511490188393077E-3</v>
      </c>
      <c r="U89" s="163">
        <v>6907</v>
      </c>
      <c r="V89" s="163">
        <v>1332</v>
      </c>
      <c r="W89" s="163">
        <v>3698</v>
      </c>
      <c r="X89" s="163">
        <v>4407</v>
      </c>
      <c r="Y89" s="163">
        <v>4689</v>
      </c>
      <c r="Z89" s="164">
        <f t="shared" si="74"/>
        <v>6.3989108236895742E-2</v>
      </c>
      <c r="AA89" s="165">
        <f t="shared" si="67"/>
        <v>-0.32112349790068051</v>
      </c>
      <c r="AB89" s="164">
        <f t="shared" si="75"/>
        <v>1.095652905384565E-3</v>
      </c>
    </row>
    <row r="90" spans="1:28" x14ac:dyDescent="0.25">
      <c r="A90" s="56"/>
      <c r="B90" s="168" t="s">
        <v>145</v>
      </c>
      <c r="C90" s="169">
        <f t="shared" ref="C90:H90" si="76">C82-SUM(C83:C89)</f>
        <v>32769</v>
      </c>
      <c r="D90" s="169">
        <f t="shared" si="76"/>
        <v>7693</v>
      </c>
      <c r="E90" s="169">
        <f t="shared" si="76"/>
        <v>13273</v>
      </c>
      <c r="F90" s="169">
        <f t="shared" si="76"/>
        <v>21554</v>
      </c>
      <c r="G90" s="169">
        <f t="shared" si="76"/>
        <v>23699</v>
      </c>
      <c r="H90" s="169">
        <f t="shared" si="76"/>
        <v>28432</v>
      </c>
      <c r="I90" s="170">
        <f t="shared" si="68"/>
        <v>0.19971306806194344</v>
      </c>
      <c r="J90" s="171">
        <f t="shared" si="69"/>
        <v>-0.13235069730538007</v>
      </c>
      <c r="K90" s="170">
        <f t="shared" si="70"/>
        <v>3.7469195187201015E-2</v>
      </c>
      <c r="L90" s="169">
        <f t="shared" ref="L90:Q90" si="77">L82-SUM(L83:L89)</f>
        <v>68790</v>
      </c>
      <c r="M90" s="169">
        <f t="shared" si="77"/>
        <v>20281</v>
      </c>
      <c r="N90" s="169">
        <f t="shared" si="77"/>
        <v>37928</v>
      </c>
      <c r="O90" s="169">
        <f t="shared" si="77"/>
        <v>70455</v>
      </c>
      <c r="P90" s="169">
        <f t="shared" si="77"/>
        <v>95754</v>
      </c>
      <c r="Q90" s="169">
        <f t="shared" si="77"/>
        <v>112449</v>
      </c>
      <c r="R90" s="170">
        <f t="shared" si="71"/>
        <v>0.17435302963844856</v>
      </c>
      <c r="S90" s="171">
        <f t="shared" si="72"/>
        <v>0.63467073702573051</v>
      </c>
      <c r="T90" s="170">
        <f t="shared" si="73"/>
        <v>3.1938207752149353E-2</v>
      </c>
      <c r="U90" s="169">
        <f>U82-SUM(U83:U89)</f>
        <v>101559</v>
      </c>
      <c r="V90" s="169">
        <f>V82-SUM(V83:V89)</f>
        <v>51201</v>
      </c>
      <c r="W90" s="169">
        <f>W82-SUM(W83:W89)</f>
        <v>92009</v>
      </c>
      <c r="X90" s="169">
        <f>X82-SUM(X83:X89)</f>
        <v>119453</v>
      </c>
      <c r="Y90" s="169">
        <f>Y82-SUM(Y83:Y89)</f>
        <v>140881</v>
      </c>
      <c r="Z90" s="170">
        <f t="shared" si="74"/>
        <v>0.17938436037604744</v>
      </c>
      <c r="AA90" s="171">
        <f t="shared" si="67"/>
        <v>0.38718380448803158</v>
      </c>
      <c r="AB90" s="170">
        <f t="shared" si="75"/>
        <v>3.2918890373956691E-2</v>
      </c>
    </row>
    <row r="91" spans="1:28" x14ac:dyDescent="0.25">
      <c r="A91" s="56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</row>
    <row r="92" spans="1:28" x14ac:dyDescent="0.25">
      <c r="A92" s="56"/>
      <c r="B92" s="154" t="s">
        <v>68</v>
      </c>
      <c r="C92" s="176">
        <f t="shared" ref="C92:H92" si="78">C93+C96</f>
        <v>13399</v>
      </c>
      <c r="D92" s="176">
        <f t="shared" si="78"/>
        <v>4061</v>
      </c>
      <c r="E92" s="176">
        <f t="shared" si="78"/>
        <v>0</v>
      </c>
      <c r="F92" s="176">
        <f t="shared" si="78"/>
        <v>4766</v>
      </c>
      <c r="G92" s="176">
        <f t="shared" si="78"/>
        <v>6854</v>
      </c>
      <c r="H92" s="176">
        <f t="shared" si="78"/>
        <v>7923</v>
      </c>
      <c r="I92" s="177">
        <f>IFERROR(H92/G92-1,"-")</f>
        <v>0.1559673183542456</v>
      </c>
      <c r="J92" s="177">
        <f>IFERROR(H92/C92-1,"-")</f>
        <v>-0.40868721546384057</v>
      </c>
      <c r="K92" s="177">
        <f>H92/H$8</f>
        <v>1.0441348954283681E-2</v>
      </c>
      <c r="L92" s="176">
        <f t="shared" ref="L92:Q92" si="79">L93+L96</f>
        <v>42488</v>
      </c>
      <c r="M92" s="176">
        <f t="shared" si="79"/>
        <v>8693</v>
      </c>
      <c r="N92" s="176">
        <f t="shared" si="79"/>
        <v>0</v>
      </c>
      <c r="O92" s="176">
        <f t="shared" si="79"/>
        <v>34275</v>
      </c>
      <c r="P92" s="176">
        <f t="shared" si="79"/>
        <v>42318</v>
      </c>
      <c r="Q92" s="176">
        <f t="shared" si="79"/>
        <v>49465</v>
      </c>
      <c r="R92" s="177">
        <f>IFERROR(Q92/P92-1,"-")</f>
        <v>0.16888794366463444</v>
      </c>
      <c r="S92" s="177">
        <f>IFERROR(Q92/L92-1,"-")</f>
        <v>0.16421107136132562</v>
      </c>
      <c r="T92" s="177">
        <f>Q92/Q$8</f>
        <v>1.4049244070290245E-2</v>
      </c>
      <c r="U92" s="176">
        <f>U93+U96</f>
        <v>55887</v>
      </c>
      <c r="V92" s="176">
        <f>V93+V96</f>
        <v>33444</v>
      </c>
      <c r="W92" s="176">
        <f>W93+W96</f>
        <v>51485</v>
      </c>
      <c r="X92" s="176">
        <f>X93+X96</f>
        <v>58157</v>
      </c>
      <c r="Y92" s="176">
        <f>Y93+Y96</f>
        <v>57388</v>
      </c>
      <c r="Z92" s="177">
        <f>IFERROR(Y92/X92-1,"-")</f>
        <v>-1.3222827862510056E-2</v>
      </c>
      <c r="AA92" s="177">
        <f t="shared" ref="AA92:AA104" si="80">IFERROR(Y92/U92-1,"-")</f>
        <v>2.6857766564675201E-2</v>
      </c>
      <c r="AB92" s="177">
        <f>Y92/Y$8</f>
        <v>1.3409539120112907E-2</v>
      </c>
    </row>
    <row r="93" spans="1:28" x14ac:dyDescent="0.25">
      <c r="A93" s="56"/>
      <c r="B93" s="157" t="s">
        <v>97</v>
      </c>
      <c r="C93" s="158">
        <v>9418</v>
      </c>
      <c r="D93" s="158">
        <v>2731</v>
      </c>
      <c r="E93" s="158">
        <v>0</v>
      </c>
      <c r="F93" s="158">
        <v>3679</v>
      </c>
      <c r="G93" s="158">
        <v>4733</v>
      </c>
      <c r="H93" s="158">
        <v>5742</v>
      </c>
      <c r="I93" s="159">
        <f>IFERROR(H93/G93-1,"-")</f>
        <v>0.21318402704415806</v>
      </c>
      <c r="J93" s="160">
        <f>IFERROR(H93/C93-1,"-")</f>
        <v>-0.39031641537481421</v>
      </c>
      <c r="K93" s="159">
        <f>H93/H$8</f>
        <v>7.5671116616807896E-3</v>
      </c>
      <c r="L93" s="158">
        <v>27701</v>
      </c>
      <c r="M93" s="158">
        <v>4723</v>
      </c>
      <c r="N93" s="158">
        <v>0</v>
      </c>
      <c r="O93" s="158">
        <v>23427</v>
      </c>
      <c r="P93" s="158">
        <v>26431</v>
      </c>
      <c r="Q93" s="158">
        <v>30079</v>
      </c>
      <c r="R93" s="159">
        <f>IFERROR(Q93/P93-1,"-")</f>
        <v>0.13801974953652918</v>
      </c>
      <c r="S93" s="160">
        <f>IFERROR(Q93/L93-1,"-")</f>
        <v>8.5845276343814225E-2</v>
      </c>
      <c r="T93" s="159">
        <f>Q93/Q$8</f>
        <v>8.5431560171891283E-3</v>
      </c>
      <c r="U93" s="158">
        <v>37119</v>
      </c>
      <c r="V93" s="158">
        <v>21732</v>
      </c>
      <c r="W93" s="158">
        <v>33809</v>
      </c>
      <c r="X93" s="158">
        <v>37722</v>
      </c>
      <c r="Y93" s="158">
        <v>35821</v>
      </c>
      <c r="Z93" s="159">
        <f>IFERROR(Y93/X93-1,"-")</f>
        <v>-5.0394994963151474E-2</v>
      </c>
      <c r="AA93" s="160">
        <f t="shared" si="80"/>
        <v>-3.4968614456208358E-2</v>
      </c>
      <c r="AB93" s="159">
        <f>Y93/Y$8</f>
        <v>8.3700965501771179E-3</v>
      </c>
    </row>
    <row r="94" spans="1:28" x14ac:dyDescent="0.25">
      <c r="A94" s="56"/>
      <c r="B94" s="162" t="s">
        <v>103</v>
      </c>
      <c r="C94" s="163">
        <v>6900</v>
      </c>
      <c r="D94" s="163">
        <v>2063</v>
      </c>
      <c r="E94" s="163">
        <v>0</v>
      </c>
      <c r="F94" s="163">
        <v>2699</v>
      </c>
      <c r="G94" s="163">
        <v>3356</v>
      </c>
      <c r="H94" s="163">
        <v>4202</v>
      </c>
      <c r="I94" s="164">
        <f>IFERROR(H94/G94-1,"-")</f>
        <v>0.25208581644815253</v>
      </c>
      <c r="J94" s="165">
        <f>IFERROR(H94/C94-1,"-")</f>
        <v>-0.39101449275362321</v>
      </c>
      <c r="K94" s="164">
        <f>H94/H$8</f>
        <v>5.5376181125709996E-3</v>
      </c>
      <c r="L94" s="163">
        <v>12253</v>
      </c>
      <c r="M94" s="163">
        <v>2176</v>
      </c>
      <c r="N94" s="163">
        <v>0</v>
      </c>
      <c r="O94" s="163">
        <v>10356</v>
      </c>
      <c r="P94" s="163">
        <v>6020</v>
      </c>
      <c r="Q94" s="163">
        <v>7675</v>
      </c>
      <c r="R94" s="164">
        <f>IFERROR(Q94/P94-1,"-")</f>
        <v>0.27491694352159479</v>
      </c>
      <c r="S94" s="165">
        <f>IFERROR(Q94/L94-1,"-")</f>
        <v>-0.37362278625642698</v>
      </c>
      <c r="T94" s="164">
        <f>Q94/Q$8</f>
        <v>2.1798837205999721E-3</v>
      </c>
      <c r="U94" s="163">
        <v>19153</v>
      </c>
      <c r="V94" s="163">
        <v>11001</v>
      </c>
      <c r="W94" s="163">
        <v>16289</v>
      </c>
      <c r="X94" s="163">
        <v>12024</v>
      </c>
      <c r="Y94" s="163">
        <v>11877</v>
      </c>
      <c r="Z94" s="164">
        <f>IFERROR(Y94/X94-1,"-")</f>
        <v>-1.2225548902195627E-2</v>
      </c>
      <c r="AA94" s="165">
        <f t="shared" si="80"/>
        <v>-0.37988826815642462</v>
      </c>
      <c r="AB94" s="164">
        <f>Y94/Y$8</f>
        <v>2.7752334308493239E-3</v>
      </c>
    </row>
    <row r="95" spans="1:28" x14ac:dyDescent="0.25">
      <c r="A95" s="56"/>
      <c r="B95" s="162" t="s">
        <v>100</v>
      </c>
      <c r="C95" s="163">
        <v>2518</v>
      </c>
      <c r="D95" s="163">
        <v>668</v>
      </c>
      <c r="E95" s="163">
        <v>0</v>
      </c>
      <c r="F95" s="163">
        <v>980</v>
      </c>
      <c r="G95" s="163">
        <v>1377</v>
      </c>
      <c r="H95" s="163">
        <v>1540</v>
      </c>
      <c r="I95" s="164">
        <f>IFERROR(H95/G95-1,"-")</f>
        <v>0.11837327523602026</v>
      </c>
      <c r="J95" s="165">
        <f>IFERROR(H95/C95-1,"-")</f>
        <v>-0.3884034948371724</v>
      </c>
      <c r="K95" s="164">
        <f>H95/H$8</f>
        <v>2.0294935491097905E-3</v>
      </c>
      <c r="L95" s="163">
        <v>15448</v>
      </c>
      <c r="M95" s="163">
        <v>2547</v>
      </c>
      <c r="N95" s="163">
        <v>0</v>
      </c>
      <c r="O95" s="163">
        <v>13071</v>
      </c>
      <c r="P95" s="163">
        <v>20411</v>
      </c>
      <c r="Q95" s="163">
        <v>22404</v>
      </c>
      <c r="R95" s="164">
        <f>IFERROR(Q95/P95-1,"-")</f>
        <v>9.7643427563568697E-2</v>
      </c>
      <c r="S95" s="165">
        <f>IFERROR(Q95/L95-1,"-")</f>
        <v>0.45028482651475921</v>
      </c>
      <c r="T95" s="164">
        <f>Q95/Q$8</f>
        <v>6.3632722965891566E-3</v>
      </c>
      <c r="U95" s="163">
        <v>17966</v>
      </c>
      <c r="V95" s="163">
        <v>10731</v>
      </c>
      <c r="W95" s="163">
        <v>17520</v>
      </c>
      <c r="X95" s="163">
        <v>25698</v>
      </c>
      <c r="Y95" s="163">
        <v>23944</v>
      </c>
      <c r="Z95" s="164">
        <f>IFERROR(Y95/X95-1,"-")</f>
        <v>-6.8254338859055186E-2</v>
      </c>
      <c r="AA95" s="165">
        <f t="shared" si="80"/>
        <v>0.33273961928086382</v>
      </c>
      <c r="AB95" s="164">
        <f>Y95/Y$8</f>
        <v>5.5948631193277936E-3</v>
      </c>
    </row>
    <row r="96" spans="1:28" x14ac:dyDescent="0.25">
      <c r="A96" s="56"/>
      <c r="B96" s="157" t="s">
        <v>107</v>
      </c>
      <c r="C96" s="158">
        <v>3981</v>
      </c>
      <c r="D96" s="158">
        <v>1330</v>
      </c>
      <c r="E96" s="158">
        <v>0</v>
      </c>
      <c r="F96" s="158">
        <v>1087</v>
      </c>
      <c r="G96" s="158">
        <v>2121</v>
      </c>
      <c r="H96" s="158">
        <v>2181</v>
      </c>
      <c r="I96" s="159">
        <f>IFERROR(H96/G96-1,"-")</f>
        <v>2.8288543140028377E-2</v>
      </c>
      <c r="J96" s="160">
        <f>IFERROR(H96/C96-1,"-")</f>
        <v>-0.45214770158251694</v>
      </c>
      <c r="K96" s="159">
        <f>H96/H$8</f>
        <v>2.8742372926028915E-3</v>
      </c>
      <c r="L96" s="158">
        <v>14787</v>
      </c>
      <c r="M96" s="158">
        <v>3970</v>
      </c>
      <c r="N96" s="158">
        <v>0</v>
      </c>
      <c r="O96" s="158">
        <v>10848</v>
      </c>
      <c r="P96" s="158">
        <v>15887</v>
      </c>
      <c r="Q96" s="158">
        <v>19386</v>
      </c>
      <c r="R96" s="159">
        <f>IFERROR(Q96/P96-1,"-")</f>
        <v>0.22024296594700066</v>
      </c>
      <c r="S96" s="160">
        <f>IFERROR(Q96/L96-1,"-")</f>
        <v>0.31101643335362139</v>
      </c>
      <c r="T96" s="159">
        <f>Q96/Q$8</f>
        <v>5.5060880531011156E-3</v>
      </c>
      <c r="U96" s="158">
        <v>18768</v>
      </c>
      <c r="V96" s="158">
        <v>11712</v>
      </c>
      <c r="W96" s="158">
        <v>17676</v>
      </c>
      <c r="X96" s="158">
        <v>20435</v>
      </c>
      <c r="Y96" s="158">
        <v>21567</v>
      </c>
      <c r="Z96" s="159">
        <f>IFERROR(Y96/X96-1,"-")</f>
        <v>5.539515537068751E-2</v>
      </c>
      <c r="AA96" s="160">
        <f t="shared" si="80"/>
        <v>0.14913682864450117</v>
      </c>
      <c r="AB96" s="159">
        <f>Y96/Y$8</f>
        <v>5.0394425699357894E-3</v>
      </c>
    </row>
    <row r="97" spans="1:28" s="56" customFormat="1" x14ac:dyDescent="0.25">
      <c r="B97" s="162" t="s">
        <v>110</v>
      </c>
      <c r="C97" s="163">
        <v>210</v>
      </c>
      <c r="D97" s="163">
        <v>79</v>
      </c>
      <c r="E97" s="163">
        <v>0</v>
      </c>
      <c r="F97" s="163">
        <v>41</v>
      </c>
      <c r="G97" s="163">
        <v>157</v>
      </c>
      <c r="H97" s="163">
        <v>203</v>
      </c>
      <c r="I97" s="164">
        <f t="shared" ref="I97:I104" si="81">IFERROR(H97/G97-1,"-")</f>
        <v>0.29299363057324834</v>
      </c>
      <c r="J97" s="165">
        <f t="shared" ref="J97:J104" si="82">IFERROR(H97/C97-1,"-")</f>
        <v>-3.3333333333333326E-2</v>
      </c>
      <c r="K97" s="164">
        <f t="shared" ref="K97:K104" si="83">H97/H$8</f>
        <v>2.6752414965538145E-4</v>
      </c>
      <c r="L97" s="163">
        <v>2211</v>
      </c>
      <c r="M97" s="163">
        <v>915</v>
      </c>
      <c r="N97" s="163">
        <v>0</v>
      </c>
      <c r="O97" s="163">
        <v>1447</v>
      </c>
      <c r="P97" s="163">
        <v>2325</v>
      </c>
      <c r="Q97" s="163">
        <v>2827</v>
      </c>
      <c r="R97" s="164">
        <f t="shared" ref="R97:R104" si="84">IFERROR(Q97/P97-1,"-")</f>
        <v>0.21591397849462357</v>
      </c>
      <c r="S97" s="165">
        <f t="shared" ref="S97:S104" si="85">IFERROR(Q97/L97-1,"-")</f>
        <v>0.27860696517412942</v>
      </c>
      <c r="T97" s="164">
        <f t="shared" ref="T97:T104" si="86">Q97/Q$8</f>
        <v>8.029356714183871E-4</v>
      </c>
      <c r="U97" s="163">
        <v>2421</v>
      </c>
      <c r="V97" s="163">
        <v>921</v>
      </c>
      <c r="W97" s="163">
        <v>2403</v>
      </c>
      <c r="X97" s="163">
        <v>2795</v>
      </c>
      <c r="Y97" s="163">
        <v>3030</v>
      </c>
      <c r="Z97" s="164">
        <f t="shared" ref="Z97:Z104" si="87">IFERROR(Y97/X97-1,"-")</f>
        <v>8.4078711985688726E-2</v>
      </c>
      <c r="AA97" s="165">
        <f t="shared" si="80"/>
        <v>0.25154894671623307</v>
      </c>
      <c r="AB97" s="164">
        <f t="shared" ref="AB97:AB104" si="88">Y97/Y$8</f>
        <v>7.0800347692796589E-4</v>
      </c>
    </row>
    <row r="98" spans="1:28" s="56" customFormat="1" x14ac:dyDescent="0.25">
      <c r="B98" s="162" t="s">
        <v>113</v>
      </c>
      <c r="C98" s="163">
        <v>551</v>
      </c>
      <c r="D98" s="163">
        <v>299</v>
      </c>
      <c r="E98" s="163">
        <v>0</v>
      </c>
      <c r="F98" s="163">
        <v>152</v>
      </c>
      <c r="G98" s="163">
        <v>291</v>
      </c>
      <c r="H98" s="163">
        <v>341</v>
      </c>
      <c r="I98" s="164">
        <f t="shared" si="81"/>
        <v>0.17182130584192445</v>
      </c>
      <c r="J98" s="165">
        <f t="shared" si="82"/>
        <v>-0.38112522686025407</v>
      </c>
      <c r="K98" s="164">
        <f t="shared" si="83"/>
        <v>4.4938785730288215E-4</v>
      </c>
      <c r="L98" s="163">
        <v>3354</v>
      </c>
      <c r="M98" s="163">
        <v>772</v>
      </c>
      <c r="N98" s="163">
        <v>0</v>
      </c>
      <c r="O98" s="163">
        <v>2200</v>
      </c>
      <c r="P98" s="163">
        <v>3180</v>
      </c>
      <c r="Q98" s="163">
        <v>3893</v>
      </c>
      <c r="R98" s="164">
        <f t="shared" si="84"/>
        <v>0.22421383647798732</v>
      </c>
      <c r="S98" s="165">
        <f t="shared" si="85"/>
        <v>0.16070363744782346</v>
      </c>
      <c r="T98" s="164">
        <f t="shared" si="86"/>
        <v>1.1057051888333149E-3</v>
      </c>
      <c r="U98" s="163">
        <v>3905</v>
      </c>
      <c r="V98" s="163">
        <v>2395</v>
      </c>
      <c r="W98" s="163">
        <v>3482</v>
      </c>
      <c r="X98" s="163">
        <v>3814</v>
      </c>
      <c r="Y98" s="163">
        <v>4234</v>
      </c>
      <c r="Z98" s="164">
        <f t="shared" si="87"/>
        <v>0.11012060828526482</v>
      </c>
      <c r="AA98" s="165">
        <f t="shared" si="80"/>
        <v>8.4250960307298284E-2</v>
      </c>
      <c r="AB98" s="164">
        <f t="shared" si="88"/>
        <v>9.8933555158845139E-4</v>
      </c>
    </row>
    <row r="99" spans="1:28" x14ac:dyDescent="0.25">
      <c r="A99" s="56"/>
      <c r="B99" s="162" t="s">
        <v>116</v>
      </c>
      <c r="C99" s="163">
        <v>1170</v>
      </c>
      <c r="D99" s="163">
        <v>539</v>
      </c>
      <c r="E99" s="163">
        <v>0</v>
      </c>
      <c r="F99" s="163">
        <v>335</v>
      </c>
      <c r="G99" s="163">
        <v>725</v>
      </c>
      <c r="H99" s="163">
        <v>574</v>
      </c>
      <c r="I99" s="164">
        <f t="shared" si="81"/>
        <v>-0.20827586206896553</v>
      </c>
      <c r="J99" s="165">
        <f t="shared" si="82"/>
        <v>-0.50940170940170937</v>
      </c>
      <c r="K99" s="164">
        <f t="shared" si="83"/>
        <v>7.5644759557728545E-4</v>
      </c>
      <c r="L99" s="163">
        <v>2684</v>
      </c>
      <c r="M99" s="163">
        <v>622</v>
      </c>
      <c r="N99" s="163">
        <v>0</v>
      </c>
      <c r="O99" s="163">
        <v>1981</v>
      </c>
      <c r="P99" s="163">
        <v>2646</v>
      </c>
      <c r="Q99" s="163">
        <v>3111</v>
      </c>
      <c r="R99" s="164">
        <f t="shared" si="84"/>
        <v>0.17573696145124718</v>
      </c>
      <c r="S99" s="165">
        <f t="shared" si="85"/>
        <v>0.15909090909090917</v>
      </c>
      <c r="T99" s="164">
        <f t="shared" si="86"/>
        <v>8.835984696790246E-4</v>
      </c>
      <c r="U99" s="163">
        <v>3854</v>
      </c>
      <c r="V99" s="163">
        <v>3541</v>
      </c>
      <c r="W99" s="163">
        <v>3412</v>
      </c>
      <c r="X99" s="163">
        <v>3885</v>
      </c>
      <c r="Y99" s="163">
        <v>3685</v>
      </c>
      <c r="Z99" s="164">
        <f t="shared" si="87"/>
        <v>-5.1480051480051525E-2</v>
      </c>
      <c r="AA99" s="165">
        <f t="shared" si="80"/>
        <v>-4.3850544888427656E-2</v>
      </c>
      <c r="AB99" s="164">
        <f t="shared" si="88"/>
        <v>8.6105373349160206E-4</v>
      </c>
    </row>
    <row r="100" spans="1:28" x14ac:dyDescent="0.25">
      <c r="A100" s="56"/>
      <c r="B100" s="162" t="s">
        <v>123</v>
      </c>
      <c r="C100" s="163">
        <v>56</v>
      </c>
      <c r="D100" s="163">
        <v>55</v>
      </c>
      <c r="E100" s="163">
        <v>0</v>
      </c>
      <c r="F100" s="163">
        <v>32</v>
      </c>
      <c r="G100" s="163">
        <v>58</v>
      </c>
      <c r="H100" s="163">
        <v>90</v>
      </c>
      <c r="I100" s="164">
        <f t="shared" si="81"/>
        <v>0.55172413793103448</v>
      </c>
      <c r="J100" s="165">
        <f t="shared" si="82"/>
        <v>0.60714285714285721</v>
      </c>
      <c r="K100" s="164">
        <f t="shared" si="83"/>
        <v>1.1860676585706567E-4</v>
      </c>
      <c r="L100" s="163">
        <v>643</v>
      </c>
      <c r="M100" s="163">
        <v>210</v>
      </c>
      <c r="N100" s="163">
        <v>0</v>
      </c>
      <c r="O100" s="163">
        <v>738</v>
      </c>
      <c r="P100" s="163">
        <v>796</v>
      </c>
      <c r="Q100" s="163">
        <v>843</v>
      </c>
      <c r="R100" s="164">
        <f t="shared" si="84"/>
        <v>5.9045226130653328E-2</v>
      </c>
      <c r="S100" s="165">
        <f t="shared" si="85"/>
        <v>0.31104199066874028</v>
      </c>
      <c r="T100" s="164">
        <f t="shared" si="86"/>
        <v>2.3943217934407511E-4</v>
      </c>
      <c r="U100" s="163">
        <v>699</v>
      </c>
      <c r="V100" s="163">
        <v>432</v>
      </c>
      <c r="W100" s="163">
        <v>1172</v>
      </c>
      <c r="X100" s="163">
        <v>938</v>
      </c>
      <c r="Y100" s="163">
        <v>933</v>
      </c>
      <c r="Z100" s="164">
        <f t="shared" si="87"/>
        <v>-5.3304904051172386E-3</v>
      </c>
      <c r="AA100" s="165">
        <f t="shared" si="80"/>
        <v>0.33476394849785418</v>
      </c>
      <c r="AB100" s="164">
        <f t="shared" si="88"/>
        <v>2.1800899141049247E-4</v>
      </c>
    </row>
    <row r="101" spans="1:28" x14ac:dyDescent="0.25">
      <c r="A101" s="56"/>
      <c r="B101" s="162" t="s">
        <v>119</v>
      </c>
      <c r="C101" s="163">
        <v>106</v>
      </c>
      <c r="D101" s="163">
        <v>30</v>
      </c>
      <c r="E101" s="163">
        <v>0</v>
      </c>
      <c r="F101" s="163">
        <v>15</v>
      </c>
      <c r="G101" s="163">
        <v>82</v>
      </c>
      <c r="H101" s="163">
        <v>64</v>
      </c>
      <c r="I101" s="164">
        <f t="shared" si="81"/>
        <v>-0.21951219512195119</v>
      </c>
      <c r="J101" s="165">
        <f t="shared" si="82"/>
        <v>-0.39622641509433965</v>
      </c>
      <c r="K101" s="164">
        <f t="shared" si="83"/>
        <v>8.4342589053913367E-5</v>
      </c>
      <c r="L101" s="163">
        <v>413</v>
      </c>
      <c r="M101" s="163">
        <v>102</v>
      </c>
      <c r="N101" s="163">
        <v>0</v>
      </c>
      <c r="O101" s="163">
        <v>417</v>
      </c>
      <c r="P101" s="163">
        <v>476</v>
      </c>
      <c r="Q101" s="163">
        <v>839</v>
      </c>
      <c r="R101" s="164">
        <f t="shared" si="84"/>
        <v>0.76260504201680668</v>
      </c>
      <c r="S101" s="165">
        <f t="shared" si="85"/>
        <v>1.0314769975786926</v>
      </c>
      <c r="T101" s="164">
        <f t="shared" si="86"/>
        <v>2.382960835939253E-4</v>
      </c>
      <c r="U101" s="163">
        <v>519</v>
      </c>
      <c r="V101" s="163">
        <v>507</v>
      </c>
      <c r="W101" s="163">
        <v>682</v>
      </c>
      <c r="X101" s="163">
        <v>650</v>
      </c>
      <c r="Y101" s="163">
        <v>903</v>
      </c>
      <c r="Z101" s="164">
        <f t="shared" si="87"/>
        <v>0.38923076923076927</v>
      </c>
      <c r="AA101" s="165">
        <f t="shared" si="80"/>
        <v>0.73988439306358389</v>
      </c>
      <c r="AB101" s="164">
        <f t="shared" si="88"/>
        <v>2.109990559953641E-4</v>
      </c>
    </row>
    <row r="102" spans="1:28" x14ac:dyDescent="0.25">
      <c r="A102" s="56"/>
      <c r="B102" s="162" t="s">
        <v>128</v>
      </c>
      <c r="C102" s="163">
        <v>42</v>
      </c>
      <c r="D102" s="163">
        <v>22</v>
      </c>
      <c r="E102" s="163">
        <v>0</v>
      </c>
      <c r="F102" s="163">
        <v>3</v>
      </c>
      <c r="G102" s="163">
        <v>19</v>
      </c>
      <c r="H102" s="163">
        <v>28</v>
      </c>
      <c r="I102" s="164">
        <f t="shared" si="81"/>
        <v>0.47368421052631571</v>
      </c>
      <c r="J102" s="165">
        <f t="shared" si="82"/>
        <v>-0.33333333333333337</v>
      </c>
      <c r="K102" s="164">
        <f t="shared" si="83"/>
        <v>3.68998827110871E-5</v>
      </c>
      <c r="L102" s="163">
        <v>113</v>
      </c>
      <c r="M102" s="163">
        <v>90</v>
      </c>
      <c r="N102" s="163">
        <v>0</v>
      </c>
      <c r="O102" s="163">
        <v>108</v>
      </c>
      <c r="P102" s="163">
        <v>119</v>
      </c>
      <c r="Q102" s="163">
        <v>202</v>
      </c>
      <c r="R102" s="164">
        <f t="shared" si="84"/>
        <v>0.69747899159663862</v>
      </c>
      <c r="S102" s="165">
        <f t="shared" si="85"/>
        <v>0.78761061946902644</v>
      </c>
      <c r="T102" s="164">
        <f t="shared" si="86"/>
        <v>5.7372835382566045E-5</v>
      </c>
      <c r="U102" s="163">
        <v>155</v>
      </c>
      <c r="V102" s="163">
        <v>105</v>
      </c>
      <c r="W102" s="163">
        <v>270</v>
      </c>
      <c r="X102" s="163">
        <v>153</v>
      </c>
      <c r="Y102" s="163">
        <v>230</v>
      </c>
      <c r="Z102" s="164">
        <f t="shared" si="87"/>
        <v>0.50326797385620914</v>
      </c>
      <c r="AA102" s="165">
        <f t="shared" si="80"/>
        <v>0.4838709677419355</v>
      </c>
      <c r="AB102" s="164">
        <f t="shared" si="88"/>
        <v>5.3742838182650878E-5</v>
      </c>
    </row>
    <row r="103" spans="1:28" x14ac:dyDescent="0.25">
      <c r="A103" s="56"/>
      <c r="B103" s="162" t="s">
        <v>131</v>
      </c>
      <c r="C103" s="163">
        <v>60</v>
      </c>
      <c r="D103" s="163">
        <v>0</v>
      </c>
      <c r="E103" s="163">
        <v>0</v>
      </c>
      <c r="F103" s="163">
        <v>0</v>
      </c>
      <c r="G103" s="163">
        <v>10</v>
      </c>
      <c r="H103" s="163">
        <v>25</v>
      </c>
      <c r="I103" s="164">
        <f t="shared" si="81"/>
        <v>1.5</v>
      </c>
      <c r="J103" s="165">
        <f t="shared" si="82"/>
        <v>-0.58333333333333326</v>
      </c>
      <c r="K103" s="164">
        <f t="shared" si="83"/>
        <v>3.2946323849184909E-5</v>
      </c>
      <c r="L103" s="163">
        <v>211</v>
      </c>
      <c r="M103" s="163">
        <v>61</v>
      </c>
      <c r="N103" s="163">
        <v>0</v>
      </c>
      <c r="O103" s="163">
        <v>99</v>
      </c>
      <c r="P103" s="163">
        <v>237</v>
      </c>
      <c r="Q103" s="163">
        <v>359</v>
      </c>
      <c r="R103" s="164">
        <f t="shared" si="84"/>
        <v>0.51476793248945141</v>
      </c>
      <c r="S103" s="165">
        <f t="shared" si="85"/>
        <v>0.70142180094786721</v>
      </c>
      <c r="T103" s="164">
        <f t="shared" si="86"/>
        <v>1.0196459357594658E-4</v>
      </c>
      <c r="U103" s="163">
        <v>271</v>
      </c>
      <c r="V103" s="163">
        <v>96</v>
      </c>
      <c r="W103" s="163">
        <v>168</v>
      </c>
      <c r="X103" s="163">
        <v>270</v>
      </c>
      <c r="Y103" s="163">
        <v>384</v>
      </c>
      <c r="Z103" s="164">
        <f t="shared" si="87"/>
        <v>0.42222222222222228</v>
      </c>
      <c r="AA103" s="165">
        <f t="shared" si="80"/>
        <v>0.41697416974169732</v>
      </c>
      <c r="AB103" s="164">
        <f t="shared" si="88"/>
        <v>8.9727173313643198E-5</v>
      </c>
    </row>
    <row r="104" spans="1:28" x14ac:dyDescent="0.25">
      <c r="A104" s="56"/>
      <c r="B104" s="168" t="s">
        <v>145</v>
      </c>
      <c r="C104" s="169">
        <f t="shared" ref="C104:H104" si="89">C96-SUM(C97:C103)</f>
        <v>1786</v>
      </c>
      <c r="D104" s="169">
        <f t="shared" si="89"/>
        <v>306</v>
      </c>
      <c r="E104" s="169">
        <f t="shared" si="89"/>
        <v>0</v>
      </c>
      <c r="F104" s="169">
        <f t="shared" si="89"/>
        <v>509</v>
      </c>
      <c r="G104" s="169">
        <f t="shared" si="89"/>
        <v>779</v>
      </c>
      <c r="H104" s="169">
        <f t="shared" si="89"/>
        <v>856</v>
      </c>
      <c r="I104" s="170">
        <f t="shared" si="81"/>
        <v>9.8844672657252941E-2</v>
      </c>
      <c r="J104" s="171">
        <f t="shared" si="82"/>
        <v>-0.5207166853303471</v>
      </c>
      <c r="K104" s="170">
        <f t="shared" si="83"/>
        <v>1.1280821285960913E-3</v>
      </c>
      <c r="L104" s="169">
        <f t="shared" ref="L104:Q104" si="90">L96-SUM(L97:L103)</f>
        <v>5158</v>
      </c>
      <c r="M104" s="169">
        <f t="shared" si="90"/>
        <v>1198</v>
      </c>
      <c r="N104" s="169">
        <f t="shared" si="90"/>
        <v>0</v>
      </c>
      <c r="O104" s="169">
        <f t="shared" si="90"/>
        <v>3858</v>
      </c>
      <c r="P104" s="169">
        <f t="shared" si="90"/>
        <v>6108</v>
      </c>
      <c r="Q104" s="169">
        <f t="shared" si="90"/>
        <v>7312</v>
      </c>
      <c r="R104" s="170">
        <f t="shared" si="84"/>
        <v>0.19711853307138183</v>
      </c>
      <c r="S104" s="171">
        <f t="shared" si="85"/>
        <v>0.41760372237301269</v>
      </c>
      <c r="T104" s="170">
        <f t="shared" si="86"/>
        <v>2.0767830312738759E-3</v>
      </c>
      <c r="U104" s="169">
        <f>U96-SUM(U97:U103)</f>
        <v>6944</v>
      </c>
      <c r="V104" s="169">
        <f>V96-SUM(V97:V103)</f>
        <v>3715</v>
      </c>
      <c r="W104" s="169">
        <f>W96-SUM(W97:W103)</f>
        <v>6087</v>
      </c>
      <c r="X104" s="169">
        <f>X96-SUM(X97:X103)</f>
        <v>7930</v>
      </c>
      <c r="Y104" s="169">
        <f>Y96-SUM(Y97:Y103)</f>
        <v>8168</v>
      </c>
      <c r="Z104" s="170">
        <f t="shared" si="87"/>
        <v>3.0012610340479196E-2</v>
      </c>
      <c r="AA104" s="171">
        <f t="shared" si="80"/>
        <v>0.17626728110599088</v>
      </c>
      <c r="AB104" s="170">
        <f t="shared" si="88"/>
        <v>1.9085717490256191E-3</v>
      </c>
    </row>
    <row r="105" spans="1:28" x14ac:dyDescent="0.25">
      <c r="A105" s="56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</row>
    <row r="106" spans="1:28" x14ac:dyDescent="0.25">
      <c r="A106" s="56"/>
      <c r="B106" s="154" t="s">
        <v>68</v>
      </c>
      <c r="C106" s="176">
        <f t="shared" ref="C106:H106" si="91">C107+C110</f>
        <v>0</v>
      </c>
      <c r="D106" s="176">
        <f t="shared" si="91"/>
        <v>0</v>
      </c>
      <c r="E106" s="176">
        <f t="shared" si="91"/>
        <v>0</v>
      </c>
      <c r="F106" s="176">
        <f t="shared" si="91"/>
        <v>0</v>
      </c>
      <c r="G106" s="176">
        <f t="shared" si="91"/>
        <v>0</v>
      </c>
      <c r="H106" s="176">
        <f t="shared" si="91"/>
        <v>0</v>
      </c>
      <c r="I106" s="177" t="str">
        <f>IFERROR(H106/G106-1,"-")</f>
        <v>-</v>
      </c>
      <c r="J106" s="177" t="str">
        <f>IFERROR(H106/C106-1,"-")</f>
        <v>-</v>
      </c>
      <c r="K106" s="177">
        <f>H106/H$8</f>
        <v>0</v>
      </c>
      <c r="L106" s="176">
        <f t="shared" ref="L106:Q106" si="92">L107+L110</f>
        <v>82594</v>
      </c>
      <c r="M106" s="176">
        <f t="shared" si="92"/>
        <v>22627</v>
      </c>
      <c r="N106" s="176">
        <f t="shared" si="92"/>
        <v>0</v>
      </c>
      <c r="O106" s="176">
        <f t="shared" si="92"/>
        <v>0</v>
      </c>
      <c r="P106" s="176">
        <f t="shared" si="92"/>
        <v>0</v>
      </c>
      <c r="Q106" s="176">
        <f t="shared" si="92"/>
        <v>0</v>
      </c>
      <c r="R106" s="177" t="str">
        <f>IFERROR(Q106/P106-1,"-")</f>
        <v>-</v>
      </c>
      <c r="S106" s="177">
        <f>IFERROR(Q106/L106-1,"-")</f>
        <v>-1</v>
      </c>
      <c r="T106" s="177">
        <f>Q106/Q$8</f>
        <v>0</v>
      </c>
      <c r="U106" s="176">
        <f>U107+U110</f>
        <v>82594</v>
      </c>
      <c r="V106" s="176">
        <f>V107+V110</f>
        <v>94072</v>
      </c>
      <c r="W106" s="176">
        <f>W107+W110</f>
        <v>169794</v>
      </c>
      <c r="X106" s="176">
        <f>X107+X110</f>
        <v>220761</v>
      </c>
      <c r="Y106" s="176">
        <f>Y107+Y110</f>
        <v>207278</v>
      </c>
      <c r="Z106" s="177">
        <f>IFERROR(Y106/X106-1,"-")</f>
        <v>-6.1075099315549441E-2</v>
      </c>
      <c r="AA106" s="177">
        <f t="shared" ref="AA106:AA118" si="93">IFERROR(Y106/U106-1,"-")</f>
        <v>1.5096011816838995</v>
      </c>
      <c r="AB106" s="177">
        <f>Y106/Y$8</f>
        <v>4.8433513099232647E-2</v>
      </c>
    </row>
    <row r="107" spans="1:28" x14ac:dyDescent="0.25">
      <c r="A107" s="56"/>
      <c r="B107" s="157" t="s">
        <v>97</v>
      </c>
      <c r="C107" s="158">
        <v>0</v>
      </c>
      <c r="D107" s="158">
        <v>0</v>
      </c>
      <c r="E107" s="158">
        <v>0</v>
      </c>
      <c r="F107" s="158">
        <v>0</v>
      </c>
      <c r="G107" s="158">
        <v>0</v>
      </c>
      <c r="H107" s="158">
        <v>0</v>
      </c>
      <c r="I107" s="159" t="str">
        <f>IFERROR(H107/G107-1,"-")</f>
        <v>-</v>
      </c>
      <c r="J107" s="160" t="str">
        <f>IFERROR(H107/C107-1,"-")</f>
        <v>-</v>
      </c>
      <c r="K107" s="159">
        <f>H107/H$8</f>
        <v>0</v>
      </c>
      <c r="L107" s="158">
        <v>17569</v>
      </c>
      <c r="M107" s="158">
        <v>5441</v>
      </c>
      <c r="N107" s="158">
        <v>0</v>
      </c>
      <c r="O107" s="158">
        <v>0</v>
      </c>
      <c r="P107" s="158">
        <v>0</v>
      </c>
      <c r="Q107" s="158">
        <v>0</v>
      </c>
      <c r="R107" s="159" t="str">
        <f>IFERROR(Q107/P107-1,"-")</f>
        <v>-</v>
      </c>
      <c r="S107" s="160">
        <f>IFERROR(Q107/L107-1,"-")</f>
        <v>-1</v>
      </c>
      <c r="T107" s="159">
        <f>Q107/Q$8</f>
        <v>0</v>
      </c>
      <c r="U107" s="158">
        <v>17569</v>
      </c>
      <c r="V107" s="158">
        <v>38667</v>
      </c>
      <c r="W107" s="158">
        <v>41132</v>
      </c>
      <c r="X107" s="158">
        <v>48543</v>
      </c>
      <c r="Y107" s="158">
        <v>43479</v>
      </c>
      <c r="Z107" s="159">
        <f>IFERROR(Y107/X107-1,"-")</f>
        <v>-0.10431988134231507</v>
      </c>
      <c r="AA107" s="160">
        <f t="shared" si="93"/>
        <v>1.4747566736866071</v>
      </c>
      <c r="AB107" s="159">
        <f>Y107/Y$8</f>
        <v>1.0159499397145555E-2</v>
      </c>
    </row>
    <row r="108" spans="1:28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5" t="str">
        <f>IFERROR(H108/C108-1,"-")</f>
        <v>-</v>
      </c>
      <c r="K108" s="164">
        <f>H108/H$8</f>
        <v>0</v>
      </c>
      <c r="L108" s="163">
        <v>3028</v>
      </c>
      <c r="M108" s="163">
        <v>273</v>
      </c>
      <c r="N108" s="163">
        <v>0</v>
      </c>
      <c r="O108" s="163">
        <v>0</v>
      </c>
      <c r="P108" s="163">
        <v>0</v>
      </c>
      <c r="Q108" s="163">
        <v>0</v>
      </c>
      <c r="R108" s="164" t="str">
        <f>IFERROR(Q108/P108-1,"-")</f>
        <v>-</v>
      </c>
      <c r="S108" s="165">
        <f>IFERROR(Q108/L108-1,"-")</f>
        <v>-1</v>
      </c>
      <c r="T108" s="164">
        <f>Q108/Q$8</f>
        <v>0</v>
      </c>
      <c r="U108" s="163">
        <v>3028</v>
      </c>
      <c r="V108" s="163">
        <v>19359</v>
      </c>
      <c r="W108" s="163">
        <v>11031</v>
      </c>
      <c r="X108" s="163">
        <v>14560</v>
      </c>
      <c r="Y108" s="163">
        <v>12208</v>
      </c>
      <c r="Z108" s="164">
        <f>IFERROR(Y108/X108-1,"-")</f>
        <v>-0.16153846153846152</v>
      </c>
      <c r="AA108" s="165">
        <f t="shared" si="93"/>
        <v>3.0317040951122856</v>
      </c>
      <c r="AB108" s="164">
        <f>Y108/Y$8</f>
        <v>2.8525763849295734E-3</v>
      </c>
    </row>
    <row r="109" spans="1:28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5" t="str">
        <f>IFERROR(H109/C109-1,"-")</f>
        <v>-</v>
      </c>
      <c r="K109" s="164">
        <f>H109/H$8</f>
        <v>0</v>
      </c>
      <c r="L109" s="163">
        <v>14541</v>
      </c>
      <c r="M109" s="163">
        <v>5168</v>
      </c>
      <c r="N109" s="163">
        <v>0</v>
      </c>
      <c r="O109" s="163">
        <v>0</v>
      </c>
      <c r="P109" s="163">
        <v>0</v>
      </c>
      <c r="Q109" s="163">
        <v>0</v>
      </c>
      <c r="R109" s="164" t="str">
        <f>IFERROR(Q109/P109-1,"-")</f>
        <v>-</v>
      </c>
      <c r="S109" s="165">
        <f>IFERROR(Q109/L109-1,"-")</f>
        <v>-1</v>
      </c>
      <c r="T109" s="164">
        <f>Q109/Q$8</f>
        <v>0</v>
      </c>
      <c r="U109" s="163">
        <v>14541</v>
      </c>
      <c r="V109" s="163">
        <v>19308</v>
      </c>
      <c r="W109" s="163">
        <v>30101</v>
      </c>
      <c r="X109" s="163">
        <v>33983</v>
      </c>
      <c r="Y109" s="163">
        <v>31271</v>
      </c>
      <c r="Z109" s="164">
        <f>IFERROR(Y109/X109-1,"-")</f>
        <v>-7.9804608186446191E-2</v>
      </c>
      <c r="AA109" s="165">
        <f t="shared" si="93"/>
        <v>1.1505398528299291</v>
      </c>
      <c r="AB109" s="164">
        <f>Y109/Y$8</f>
        <v>7.3069230122159807E-3</v>
      </c>
    </row>
    <row r="110" spans="1:28" x14ac:dyDescent="0.25">
      <c r="A110" s="56"/>
      <c r="B110" s="157" t="s">
        <v>107</v>
      </c>
      <c r="C110" s="158">
        <v>0</v>
      </c>
      <c r="D110" s="158">
        <v>0</v>
      </c>
      <c r="E110" s="158">
        <v>0</v>
      </c>
      <c r="F110" s="158">
        <v>0</v>
      </c>
      <c r="G110" s="158">
        <v>0</v>
      </c>
      <c r="H110" s="158">
        <v>0</v>
      </c>
      <c r="I110" s="159" t="str">
        <f>IFERROR(H110/G110-1,"-")</f>
        <v>-</v>
      </c>
      <c r="J110" s="160" t="str">
        <f>IFERROR(H110/C110-1,"-")</f>
        <v>-</v>
      </c>
      <c r="K110" s="159">
        <f>H110/H$8</f>
        <v>0</v>
      </c>
      <c r="L110" s="158">
        <v>65025</v>
      </c>
      <c r="M110" s="158">
        <v>17186</v>
      </c>
      <c r="N110" s="158">
        <v>0</v>
      </c>
      <c r="O110" s="158">
        <v>0</v>
      </c>
      <c r="P110" s="158">
        <v>0</v>
      </c>
      <c r="Q110" s="158">
        <v>0</v>
      </c>
      <c r="R110" s="159" t="str">
        <f>IFERROR(Q110/P110-1,"-")</f>
        <v>-</v>
      </c>
      <c r="S110" s="160">
        <f>IFERROR(Q110/L110-1,"-")</f>
        <v>-1</v>
      </c>
      <c r="T110" s="159">
        <f>Q110/Q$8</f>
        <v>0</v>
      </c>
      <c r="U110" s="158">
        <v>65025</v>
      </c>
      <c r="V110" s="158">
        <v>55405</v>
      </c>
      <c r="W110" s="158">
        <v>128662</v>
      </c>
      <c r="X110" s="158">
        <v>172218</v>
      </c>
      <c r="Y110" s="158">
        <v>163799</v>
      </c>
      <c r="Z110" s="159">
        <f>IFERROR(Y110/X110-1,"-")</f>
        <v>-4.8885714617519671E-2</v>
      </c>
      <c r="AA110" s="160">
        <f t="shared" si="93"/>
        <v>1.5190157631680123</v>
      </c>
      <c r="AB110" s="159">
        <f>Y110/Y$8</f>
        <v>3.8274013702087092E-2</v>
      </c>
    </row>
    <row r="111" spans="1:28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94">IFERROR(H111/G111-1,"-")</f>
        <v>-</v>
      </c>
      <c r="J111" s="165" t="str">
        <f t="shared" ref="J111:J118" si="95">IFERROR(H111/C111-1,"-")</f>
        <v>-</v>
      </c>
      <c r="K111" s="164">
        <f t="shared" ref="K111:K118" si="96">H111/H$8</f>
        <v>0</v>
      </c>
      <c r="L111" s="163">
        <v>36612</v>
      </c>
      <c r="M111" s="163">
        <v>9701</v>
      </c>
      <c r="N111" s="163">
        <v>0</v>
      </c>
      <c r="O111" s="163">
        <v>0</v>
      </c>
      <c r="P111" s="163">
        <v>0</v>
      </c>
      <c r="Q111" s="163">
        <v>0</v>
      </c>
      <c r="R111" s="164" t="str">
        <f t="shared" ref="R111:R118" si="97">IFERROR(Q111/P111-1,"-")</f>
        <v>-</v>
      </c>
      <c r="S111" s="165">
        <f t="shared" ref="S111:S118" si="98">IFERROR(Q111/L111-1,"-")</f>
        <v>-1</v>
      </c>
      <c r="T111" s="164">
        <f t="shared" ref="T111:T118" si="99">Q111/Q$8</f>
        <v>0</v>
      </c>
      <c r="U111" s="163">
        <v>36612</v>
      </c>
      <c r="V111" s="163">
        <v>22937</v>
      </c>
      <c r="W111" s="163">
        <v>77726</v>
      </c>
      <c r="X111" s="163">
        <v>113230</v>
      </c>
      <c r="Y111" s="163">
        <v>102157</v>
      </c>
      <c r="Z111" s="164">
        <f t="shared" ref="Z111:Z118" si="100">IFERROR(Y111/X111-1,"-")</f>
        <v>-9.7792104565927795E-2</v>
      </c>
      <c r="AA111" s="165">
        <f t="shared" si="93"/>
        <v>1.7902600240358351</v>
      </c>
      <c r="AB111" s="164">
        <f t="shared" ref="AB111:AB118" si="101">Y111/Y$8</f>
        <v>2.3870465740108981E-2</v>
      </c>
    </row>
    <row r="112" spans="1:28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94"/>
        <v>-</v>
      </c>
      <c r="J112" s="165" t="str">
        <f t="shared" si="95"/>
        <v>-</v>
      </c>
      <c r="K112" s="164">
        <f t="shared" si="96"/>
        <v>0</v>
      </c>
      <c r="L112" s="163">
        <v>4407</v>
      </c>
      <c r="M112" s="163">
        <v>1353</v>
      </c>
      <c r="N112" s="163">
        <v>0</v>
      </c>
      <c r="O112" s="163">
        <v>0</v>
      </c>
      <c r="P112" s="163">
        <v>0</v>
      </c>
      <c r="Q112" s="163">
        <v>0</v>
      </c>
      <c r="R112" s="164" t="str">
        <f t="shared" si="97"/>
        <v>-</v>
      </c>
      <c r="S112" s="165">
        <f t="shared" si="98"/>
        <v>-1</v>
      </c>
      <c r="T112" s="164">
        <f t="shared" si="99"/>
        <v>0</v>
      </c>
      <c r="U112" s="163">
        <v>4407</v>
      </c>
      <c r="V112" s="163">
        <v>6731</v>
      </c>
      <c r="W112" s="163">
        <v>5917</v>
      </c>
      <c r="X112" s="163">
        <v>7594</v>
      </c>
      <c r="Y112" s="163">
        <v>7215</v>
      </c>
      <c r="Z112" s="164">
        <f t="shared" si="100"/>
        <v>-4.9907821964708998E-2</v>
      </c>
      <c r="AA112" s="165">
        <f t="shared" si="93"/>
        <v>0.63716814159292046</v>
      </c>
      <c r="AB112" s="164">
        <f t="shared" si="101"/>
        <v>1.6858894673383743E-3</v>
      </c>
    </row>
    <row r="113" spans="1:28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94"/>
        <v>-</v>
      </c>
      <c r="J113" s="165" t="str">
        <f t="shared" si="95"/>
        <v>-</v>
      </c>
      <c r="K113" s="164">
        <f t="shared" si="96"/>
        <v>0</v>
      </c>
      <c r="L113" s="163">
        <v>8908</v>
      </c>
      <c r="M113" s="163">
        <v>895</v>
      </c>
      <c r="N113" s="163">
        <v>0</v>
      </c>
      <c r="O113" s="163">
        <v>0</v>
      </c>
      <c r="P113" s="163">
        <v>0</v>
      </c>
      <c r="Q113" s="163">
        <v>0</v>
      </c>
      <c r="R113" s="164" t="str">
        <f t="shared" si="97"/>
        <v>-</v>
      </c>
      <c r="S113" s="165">
        <f t="shared" si="98"/>
        <v>-1</v>
      </c>
      <c r="T113" s="164">
        <f t="shared" si="99"/>
        <v>0</v>
      </c>
      <c r="U113" s="163">
        <v>8908</v>
      </c>
      <c r="V113" s="163">
        <v>6002</v>
      </c>
      <c r="W113" s="163">
        <v>8638</v>
      </c>
      <c r="X113" s="163">
        <v>12056</v>
      </c>
      <c r="Y113" s="163">
        <v>12800</v>
      </c>
      <c r="Z113" s="164">
        <f t="shared" si="100"/>
        <v>6.1712010617120061E-2</v>
      </c>
      <c r="AA113" s="165">
        <f t="shared" si="93"/>
        <v>0.4369106421194433</v>
      </c>
      <c r="AB113" s="164">
        <f t="shared" si="101"/>
        <v>2.99090577712144E-3</v>
      </c>
    </row>
    <row r="114" spans="1:28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94"/>
        <v>-</v>
      </c>
      <c r="J114" s="165" t="str">
        <f t="shared" si="95"/>
        <v>-</v>
      </c>
      <c r="K114" s="164">
        <f t="shared" si="96"/>
        <v>0</v>
      </c>
      <c r="L114" s="163">
        <v>1114</v>
      </c>
      <c r="M114" s="163">
        <v>429</v>
      </c>
      <c r="N114" s="163">
        <v>0</v>
      </c>
      <c r="O114" s="163">
        <v>0</v>
      </c>
      <c r="P114" s="163">
        <v>0</v>
      </c>
      <c r="Q114" s="163">
        <v>0</v>
      </c>
      <c r="R114" s="164" t="str">
        <f t="shared" si="97"/>
        <v>-</v>
      </c>
      <c r="S114" s="165">
        <f t="shared" si="98"/>
        <v>-1</v>
      </c>
      <c r="T114" s="164">
        <f t="shared" si="99"/>
        <v>0</v>
      </c>
      <c r="U114" s="163">
        <v>1114</v>
      </c>
      <c r="V114" s="163">
        <v>3493</v>
      </c>
      <c r="W114" s="163">
        <v>5894</v>
      </c>
      <c r="X114" s="163">
        <v>6032</v>
      </c>
      <c r="Y114" s="163">
        <v>5918</v>
      </c>
      <c r="Z114" s="164">
        <f t="shared" si="100"/>
        <v>-1.8899204244031798E-2</v>
      </c>
      <c r="AA114" s="165">
        <f t="shared" si="93"/>
        <v>4.3123877917414726</v>
      </c>
      <c r="AB114" s="164">
        <f t="shared" si="101"/>
        <v>1.3828265928909908E-3</v>
      </c>
    </row>
    <row r="115" spans="1:28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94"/>
        <v>-</v>
      </c>
      <c r="J115" s="165" t="str">
        <f t="shared" si="95"/>
        <v>-</v>
      </c>
      <c r="K115" s="164">
        <f t="shared" si="96"/>
        <v>0</v>
      </c>
      <c r="L115" s="163">
        <v>2915</v>
      </c>
      <c r="M115" s="163">
        <v>623</v>
      </c>
      <c r="N115" s="163">
        <v>0</v>
      </c>
      <c r="O115" s="163">
        <v>0</v>
      </c>
      <c r="P115" s="163">
        <v>0</v>
      </c>
      <c r="Q115" s="163">
        <v>0</v>
      </c>
      <c r="R115" s="164" t="str">
        <f t="shared" si="97"/>
        <v>-</v>
      </c>
      <c r="S115" s="165">
        <f t="shared" si="98"/>
        <v>-1</v>
      </c>
      <c r="T115" s="164">
        <f t="shared" si="99"/>
        <v>0</v>
      </c>
      <c r="U115" s="163">
        <v>2915</v>
      </c>
      <c r="V115" s="163">
        <v>4145</v>
      </c>
      <c r="W115" s="163">
        <v>4317</v>
      </c>
      <c r="X115" s="163">
        <v>4916</v>
      </c>
      <c r="Y115" s="163">
        <v>4686</v>
      </c>
      <c r="Z115" s="164">
        <f t="shared" si="100"/>
        <v>-4.6786004882017895E-2</v>
      </c>
      <c r="AA115" s="165">
        <f t="shared" si="93"/>
        <v>0.60754716981132084</v>
      </c>
      <c r="AB115" s="164">
        <f t="shared" si="101"/>
        <v>1.0949519118430523E-3</v>
      </c>
    </row>
    <row r="116" spans="1:28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94"/>
        <v>-</v>
      </c>
      <c r="J116" s="165" t="str">
        <f t="shared" si="95"/>
        <v>-</v>
      </c>
      <c r="K116" s="164">
        <f t="shared" si="96"/>
        <v>0</v>
      </c>
      <c r="L116" s="163">
        <v>419</v>
      </c>
      <c r="M116" s="163">
        <v>206</v>
      </c>
      <c r="N116" s="163">
        <v>0</v>
      </c>
      <c r="O116" s="163">
        <v>0</v>
      </c>
      <c r="P116" s="163">
        <v>0</v>
      </c>
      <c r="Q116" s="163">
        <v>0</v>
      </c>
      <c r="R116" s="164" t="str">
        <f t="shared" si="97"/>
        <v>-</v>
      </c>
      <c r="S116" s="165">
        <f t="shared" si="98"/>
        <v>-1</v>
      </c>
      <c r="T116" s="164">
        <f t="shared" si="99"/>
        <v>0</v>
      </c>
      <c r="U116" s="163">
        <v>419</v>
      </c>
      <c r="V116" s="163">
        <v>308</v>
      </c>
      <c r="W116" s="163">
        <v>1123</v>
      </c>
      <c r="X116" s="163">
        <v>1300</v>
      </c>
      <c r="Y116" s="163">
        <v>1069</v>
      </c>
      <c r="Z116" s="164">
        <f t="shared" si="100"/>
        <v>-0.1776923076923077</v>
      </c>
      <c r="AA116" s="165">
        <f t="shared" si="93"/>
        <v>1.5513126491646778</v>
      </c>
      <c r="AB116" s="164">
        <f t="shared" si="101"/>
        <v>2.4978736529240777E-4</v>
      </c>
    </row>
    <row r="117" spans="1:28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94"/>
        <v>-</v>
      </c>
      <c r="J117" s="165" t="str">
        <f t="shared" si="95"/>
        <v>-</v>
      </c>
      <c r="K117" s="164">
        <f t="shared" si="96"/>
        <v>0</v>
      </c>
      <c r="L117" s="163">
        <v>1123</v>
      </c>
      <c r="M117" s="163">
        <v>526</v>
      </c>
      <c r="N117" s="163">
        <v>0</v>
      </c>
      <c r="O117" s="163">
        <v>0</v>
      </c>
      <c r="P117" s="163">
        <v>0</v>
      </c>
      <c r="Q117" s="163">
        <v>0</v>
      </c>
      <c r="R117" s="164" t="str">
        <f t="shared" si="97"/>
        <v>-</v>
      </c>
      <c r="S117" s="165">
        <f t="shared" si="98"/>
        <v>-1</v>
      </c>
      <c r="T117" s="164">
        <f t="shared" si="99"/>
        <v>0</v>
      </c>
      <c r="U117" s="163">
        <v>1123</v>
      </c>
      <c r="V117" s="163">
        <v>470</v>
      </c>
      <c r="W117" s="163">
        <v>840</v>
      </c>
      <c r="X117" s="163">
        <v>770</v>
      </c>
      <c r="Y117" s="163">
        <v>1368</v>
      </c>
      <c r="Z117" s="164">
        <f t="shared" si="100"/>
        <v>0.77662337662337655</v>
      </c>
      <c r="AA117" s="165">
        <f t="shared" si="93"/>
        <v>0.21816562778272486</v>
      </c>
      <c r="AB117" s="164">
        <f t="shared" si="101"/>
        <v>3.1965305492985389E-4</v>
      </c>
    </row>
    <row r="118" spans="1:28" x14ac:dyDescent="0.25">
      <c r="A118" s="56"/>
      <c r="B118" s="168" t="s">
        <v>145</v>
      </c>
      <c r="C118" s="169">
        <f t="shared" ref="C118:H118" si="102">C110-SUM(C111:C117)</f>
        <v>0</v>
      </c>
      <c r="D118" s="169">
        <f t="shared" si="102"/>
        <v>0</v>
      </c>
      <c r="E118" s="169">
        <f t="shared" si="102"/>
        <v>0</v>
      </c>
      <c r="F118" s="169">
        <f t="shared" si="102"/>
        <v>0</v>
      </c>
      <c r="G118" s="169">
        <f t="shared" si="102"/>
        <v>0</v>
      </c>
      <c r="H118" s="169">
        <f t="shared" si="102"/>
        <v>0</v>
      </c>
      <c r="I118" s="170" t="str">
        <f t="shared" si="94"/>
        <v>-</v>
      </c>
      <c r="J118" s="171" t="str">
        <f t="shared" si="95"/>
        <v>-</v>
      </c>
      <c r="K118" s="170">
        <f t="shared" si="96"/>
        <v>0</v>
      </c>
      <c r="L118" s="169">
        <f t="shared" ref="L118:Q118" si="103">L110-SUM(L111:L117)</f>
        <v>9527</v>
      </c>
      <c r="M118" s="169">
        <f t="shared" si="103"/>
        <v>3453</v>
      </c>
      <c r="N118" s="169">
        <f t="shared" si="103"/>
        <v>0</v>
      </c>
      <c r="O118" s="169">
        <f t="shared" si="103"/>
        <v>0</v>
      </c>
      <c r="P118" s="169">
        <f t="shared" si="103"/>
        <v>0</v>
      </c>
      <c r="Q118" s="169">
        <f t="shared" si="103"/>
        <v>0</v>
      </c>
      <c r="R118" s="170" t="str">
        <f t="shared" si="97"/>
        <v>-</v>
      </c>
      <c r="S118" s="171">
        <f t="shared" si="98"/>
        <v>-1</v>
      </c>
      <c r="T118" s="170">
        <f t="shared" si="99"/>
        <v>0</v>
      </c>
      <c r="U118" s="169">
        <f>U110-SUM(U111:U117)</f>
        <v>9527</v>
      </c>
      <c r="V118" s="169">
        <f>V110-SUM(V111:V117)</f>
        <v>11319</v>
      </c>
      <c r="W118" s="169">
        <f>W110-SUM(W111:W117)</f>
        <v>24207</v>
      </c>
      <c r="X118" s="169">
        <f>X110-SUM(X111:X117)</f>
        <v>26320</v>
      </c>
      <c r="Y118" s="169">
        <f>Y110-SUM(Y111:Y117)</f>
        <v>28586</v>
      </c>
      <c r="Z118" s="170">
        <f t="shared" si="100"/>
        <v>8.6094224924012197E-2</v>
      </c>
      <c r="AA118" s="171">
        <f t="shared" si="93"/>
        <v>2.0005248241838984</v>
      </c>
      <c r="AB118" s="170">
        <f t="shared" si="101"/>
        <v>6.6795337925619914E-3</v>
      </c>
    </row>
    <row r="119" spans="1:28" x14ac:dyDescent="0.25">
      <c r="A119" s="56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</row>
    <row r="120" spans="1:28" x14ac:dyDescent="0.25">
      <c r="A120" s="56"/>
      <c r="B120" s="154" t="s">
        <v>68</v>
      </c>
      <c r="C120" s="176">
        <f t="shared" ref="C120:H120" si="104">C121+C124</f>
        <v>109587</v>
      </c>
      <c r="D120" s="176">
        <f t="shared" si="104"/>
        <v>44475</v>
      </c>
      <c r="E120" s="176">
        <f t="shared" si="104"/>
        <v>61314</v>
      </c>
      <c r="F120" s="176">
        <f t="shared" si="104"/>
        <v>93434</v>
      </c>
      <c r="G120" s="176">
        <f t="shared" si="104"/>
        <v>93472</v>
      </c>
      <c r="H120" s="176">
        <f t="shared" si="104"/>
        <v>99644</v>
      </c>
      <c r="I120" s="177">
        <f>IFERROR(H120/G120-1,"-")</f>
        <v>6.6030469017459792E-2</v>
      </c>
      <c r="J120" s="177">
        <f>IFERROR(H120/C120-1,"-")</f>
        <v>-9.0731564875395798E-2</v>
      </c>
      <c r="K120" s="177">
        <f>H120/H$8</f>
        <v>0.13131613974512724</v>
      </c>
      <c r="L120" s="176">
        <f t="shared" ref="L120:Q120" si="105">L121+L124</f>
        <v>110828</v>
      </c>
      <c r="M120" s="176">
        <f t="shared" si="105"/>
        <v>46941</v>
      </c>
      <c r="N120" s="176">
        <f t="shared" si="105"/>
        <v>102944</v>
      </c>
      <c r="O120" s="176">
        <f t="shared" si="105"/>
        <v>135697</v>
      </c>
      <c r="P120" s="176">
        <f t="shared" si="105"/>
        <v>145637</v>
      </c>
      <c r="Q120" s="176">
        <f t="shared" si="105"/>
        <v>151227</v>
      </c>
      <c r="R120" s="177">
        <f>IFERROR(Q120/P120-1,"-")</f>
        <v>3.8383103194929769E-2</v>
      </c>
      <c r="S120" s="177">
        <f>IFERROR(Q120/L120-1,"-")</f>
        <v>0.36451979644133248</v>
      </c>
      <c r="T120" s="177">
        <f>Q120/Q$8</f>
        <v>4.2952088001976807E-2</v>
      </c>
      <c r="U120" s="176">
        <f>U121+U124</f>
        <v>220415</v>
      </c>
      <c r="V120" s="176">
        <f>V121+V124</f>
        <v>164258</v>
      </c>
      <c r="W120" s="176">
        <f>W121+W124</f>
        <v>229131</v>
      </c>
      <c r="X120" s="176">
        <f>X121+X124</f>
        <v>239109</v>
      </c>
      <c r="Y120" s="176">
        <f>Y121+Y124</f>
        <v>250871</v>
      </c>
      <c r="Z120" s="177">
        <f>IFERROR(Y120/X120-1,"-")</f>
        <v>4.9190954752853289E-2</v>
      </c>
      <c r="AA120" s="177">
        <f t="shared" ref="AA120:AA132" si="106">IFERROR(Y120/U120-1,"-")</f>
        <v>0.1381757139940567</v>
      </c>
      <c r="AB120" s="177">
        <f>Y120/Y$8</f>
        <v>5.8619650250955689E-2</v>
      </c>
    </row>
    <row r="121" spans="1:28" x14ac:dyDescent="0.25">
      <c r="A121" s="56"/>
      <c r="B121" s="157" t="s">
        <v>97</v>
      </c>
      <c r="C121" s="158">
        <v>50068</v>
      </c>
      <c r="D121" s="158">
        <v>21565</v>
      </c>
      <c r="E121" s="158">
        <v>32824</v>
      </c>
      <c r="F121" s="158">
        <v>51574</v>
      </c>
      <c r="G121" s="158">
        <v>60712</v>
      </c>
      <c r="H121" s="158">
        <v>66829</v>
      </c>
      <c r="I121" s="159">
        <f>IFERROR(H121/G121-1,"-")</f>
        <v>0.10075438134141512</v>
      </c>
      <c r="J121" s="160">
        <f>IFERROR(H121/C121-1,"-")</f>
        <v>0.33476471998082613</v>
      </c>
      <c r="K121" s="159">
        <f>H121/H$8</f>
        <v>8.8070795060687129E-2</v>
      </c>
      <c r="L121" s="158">
        <v>70074</v>
      </c>
      <c r="M121" s="158">
        <v>31314</v>
      </c>
      <c r="N121" s="158">
        <v>71733</v>
      </c>
      <c r="O121" s="158">
        <v>83312</v>
      </c>
      <c r="P121" s="158">
        <v>85718</v>
      </c>
      <c r="Q121" s="158">
        <v>89737</v>
      </c>
      <c r="R121" s="159">
        <f>IFERROR(Q121/P121-1,"-")</f>
        <v>4.6886301593597635E-2</v>
      </c>
      <c r="S121" s="160">
        <f>IFERROR(Q121/L121-1,"-")</f>
        <v>0.28060336216000237</v>
      </c>
      <c r="T121" s="159">
        <f>Q121/Q$8</f>
        <v>2.5487456082798659E-2</v>
      </c>
      <c r="U121" s="158">
        <v>120142</v>
      </c>
      <c r="V121" s="158">
        <v>104557</v>
      </c>
      <c r="W121" s="158">
        <v>134886</v>
      </c>
      <c r="X121" s="158">
        <v>146430</v>
      </c>
      <c r="Y121" s="158">
        <v>156566</v>
      </c>
      <c r="Z121" s="159">
        <f>IFERROR(Y121/X121-1,"-")</f>
        <v>6.9220788089872309E-2</v>
      </c>
      <c r="AA121" s="160">
        <f t="shared" si="106"/>
        <v>0.30317457675084492</v>
      </c>
      <c r="AB121" s="159">
        <f>Y121/Y$8</f>
        <v>3.658391827349964E-2</v>
      </c>
    </row>
    <row r="122" spans="1:28" x14ac:dyDescent="0.25">
      <c r="A122" s="56"/>
      <c r="B122" s="162" t="s">
        <v>103</v>
      </c>
      <c r="C122" s="163">
        <v>24655</v>
      </c>
      <c r="D122" s="163">
        <v>10392</v>
      </c>
      <c r="E122" s="163">
        <v>15693</v>
      </c>
      <c r="F122" s="163">
        <v>29334</v>
      </c>
      <c r="G122" s="163">
        <v>29429</v>
      </c>
      <c r="H122" s="163">
        <v>38467</v>
      </c>
      <c r="I122" s="164">
        <f>IFERROR(H122/G122-1,"-")</f>
        <v>0.3071120323490435</v>
      </c>
      <c r="J122" s="165">
        <f>IFERROR(H122/C122-1,"-")</f>
        <v>0.56021091056580818</v>
      </c>
      <c r="K122" s="164">
        <f>H122/H$8</f>
        <v>5.0693849580263836E-2</v>
      </c>
      <c r="L122" s="163">
        <v>36421</v>
      </c>
      <c r="M122" s="163">
        <v>13684</v>
      </c>
      <c r="N122" s="163">
        <v>37554</v>
      </c>
      <c r="O122" s="163">
        <v>40531</v>
      </c>
      <c r="P122" s="163">
        <v>36692</v>
      </c>
      <c r="Q122" s="163">
        <v>37326</v>
      </c>
      <c r="R122" s="164">
        <f>IFERROR(Q122/P122-1,"-")</f>
        <v>1.7278970892837586E-2</v>
      </c>
      <c r="S122" s="165">
        <f>IFERROR(Q122/L122-1,"-")</f>
        <v>2.4848301803904294E-2</v>
      </c>
      <c r="T122" s="164">
        <f>Q122/Q$8</f>
        <v>1.0601477492523069E-2</v>
      </c>
      <c r="U122" s="163">
        <v>61076</v>
      </c>
      <c r="V122" s="163">
        <v>53247</v>
      </c>
      <c r="W122" s="163">
        <v>69865</v>
      </c>
      <c r="X122" s="163">
        <v>66121</v>
      </c>
      <c r="Y122" s="163">
        <v>75793</v>
      </c>
      <c r="Z122" s="164">
        <f>IFERROR(Y122/X122-1,"-")</f>
        <v>0.14627727953297742</v>
      </c>
      <c r="AA122" s="165">
        <f t="shared" si="106"/>
        <v>0.24096208003143627</v>
      </c>
      <c r="AB122" s="164">
        <f>Y122/Y$8</f>
        <v>1.7710134497294167E-2</v>
      </c>
    </row>
    <row r="123" spans="1:28" x14ac:dyDescent="0.25">
      <c r="A123" s="56"/>
      <c r="B123" s="162" t="s">
        <v>100</v>
      </c>
      <c r="C123" s="163">
        <v>25413</v>
      </c>
      <c r="D123" s="163">
        <v>11173</v>
      </c>
      <c r="E123" s="163">
        <v>17131</v>
      </c>
      <c r="F123" s="163">
        <v>22240</v>
      </c>
      <c r="G123" s="163">
        <v>31283</v>
      </c>
      <c r="H123" s="163">
        <v>28362</v>
      </c>
      <c r="I123" s="164">
        <f>IFERROR(H123/G123-1,"-")</f>
        <v>-9.337339769203723E-2</v>
      </c>
      <c r="J123" s="165">
        <f>IFERROR(H123/C123-1,"-")</f>
        <v>0.11604297013339626</v>
      </c>
      <c r="K123" s="164">
        <f>H123/H$8</f>
        <v>3.7376945480423293E-2</v>
      </c>
      <c r="L123" s="163">
        <v>33653</v>
      </c>
      <c r="M123" s="163">
        <v>17630</v>
      </c>
      <c r="N123" s="163">
        <v>34179</v>
      </c>
      <c r="O123" s="163">
        <v>42781</v>
      </c>
      <c r="P123" s="163">
        <v>49026</v>
      </c>
      <c r="Q123" s="163">
        <v>52411</v>
      </c>
      <c r="R123" s="164">
        <f>IFERROR(Q123/P123-1,"-")</f>
        <v>6.9044996532452219E-2</v>
      </c>
      <c r="S123" s="165">
        <f>IFERROR(Q123/L123-1,"-")</f>
        <v>0.55739458592101743</v>
      </c>
      <c r="T123" s="164">
        <f>Q123/Q$8</f>
        <v>1.4885978590275588E-2</v>
      </c>
      <c r="U123" s="163">
        <v>59066</v>
      </c>
      <c r="V123" s="163">
        <v>51310</v>
      </c>
      <c r="W123" s="163">
        <v>65021</v>
      </c>
      <c r="X123" s="163">
        <v>80309</v>
      </c>
      <c r="Y123" s="163">
        <v>80773</v>
      </c>
      <c r="Z123" s="164">
        <f>IFERROR(Y123/X123-1,"-")</f>
        <v>5.7776836967213807E-3</v>
      </c>
      <c r="AA123" s="165">
        <f t="shared" si="106"/>
        <v>0.36750414790234642</v>
      </c>
      <c r="AB123" s="164">
        <f>Y123/Y$8</f>
        <v>1.8873783776205477E-2</v>
      </c>
    </row>
    <row r="124" spans="1:28" x14ac:dyDescent="0.25">
      <c r="A124" s="56"/>
      <c r="B124" s="157" t="s">
        <v>107</v>
      </c>
      <c r="C124" s="158">
        <v>59519</v>
      </c>
      <c r="D124" s="158">
        <v>22910</v>
      </c>
      <c r="E124" s="158">
        <v>28490</v>
      </c>
      <c r="F124" s="158">
        <v>41860</v>
      </c>
      <c r="G124" s="158">
        <v>32760</v>
      </c>
      <c r="H124" s="158">
        <v>32815</v>
      </c>
      <c r="I124" s="159">
        <f>IFERROR(H124/G124-1,"-")</f>
        <v>1.6788766788766729E-3</v>
      </c>
      <c r="J124" s="160">
        <f>IFERROR(H124/C124-1,"-")</f>
        <v>-0.44866345200692215</v>
      </c>
      <c r="K124" s="159">
        <f>H124/H$8</f>
        <v>4.3245344684440107E-2</v>
      </c>
      <c r="L124" s="158">
        <v>40754</v>
      </c>
      <c r="M124" s="158">
        <v>15627</v>
      </c>
      <c r="N124" s="158">
        <v>31211</v>
      </c>
      <c r="O124" s="158">
        <v>52385</v>
      </c>
      <c r="P124" s="158">
        <v>59919</v>
      </c>
      <c r="Q124" s="158">
        <v>61490</v>
      </c>
      <c r="R124" s="159">
        <f>IFERROR(Q124/P124-1,"-")</f>
        <v>2.6218728616966169E-2</v>
      </c>
      <c r="S124" s="160">
        <f>IFERROR(Q124/L124-1,"-")</f>
        <v>0.50880895126858716</v>
      </c>
      <c r="T124" s="159">
        <f>Q124/Q$8</f>
        <v>1.7464631919178148E-2</v>
      </c>
      <c r="U124" s="158">
        <v>100273</v>
      </c>
      <c r="V124" s="158">
        <v>59701</v>
      </c>
      <c r="W124" s="158">
        <v>94245</v>
      </c>
      <c r="X124" s="158">
        <v>92679</v>
      </c>
      <c r="Y124" s="158">
        <v>94305</v>
      </c>
      <c r="Z124" s="159">
        <f>IFERROR(Y124/X124-1,"-")</f>
        <v>1.7544427540219454E-2</v>
      </c>
      <c r="AA124" s="160">
        <f t="shared" si="106"/>
        <v>-5.9517517178103829E-2</v>
      </c>
      <c r="AB124" s="159">
        <f>Y124/Y$8</f>
        <v>2.2035731977456046E-2</v>
      </c>
    </row>
    <row r="125" spans="1:28" s="56" customFormat="1" x14ac:dyDescent="0.25">
      <c r="B125" s="162" t="s">
        <v>110</v>
      </c>
      <c r="C125" s="163">
        <v>3118</v>
      </c>
      <c r="D125" s="163">
        <v>1377</v>
      </c>
      <c r="E125" s="163">
        <v>653</v>
      </c>
      <c r="F125" s="163">
        <v>2495</v>
      </c>
      <c r="G125" s="163">
        <v>3067</v>
      </c>
      <c r="H125" s="163">
        <v>2396</v>
      </c>
      <c r="I125" s="164">
        <f t="shared" ref="I125:I132" si="107">IFERROR(H125/G125-1,"-")</f>
        <v>-0.21878056732963813</v>
      </c>
      <c r="J125" s="165">
        <f t="shared" ref="J125:J132" si="108">IFERROR(H125/C125-1,"-")</f>
        <v>-0.2315586914688903</v>
      </c>
      <c r="K125" s="164">
        <f t="shared" ref="K125:K132" si="109">H125/H$8</f>
        <v>3.1575756777058816E-3</v>
      </c>
      <c r="L125" s="163">
        <v>7342</v>
      </c>
      <c r="M125" s="163">
        <v>2329</v>
      </c>
      <c r="N125" s="163">
        <v>2683</v>
      </c>
      <c r="O125" s="163">
        <v>7422</v>
      </c>
      <c r="P125" s="163">
        <v>8579</v>
      </c>
      <c r="Q125" s="163">
        <v>8260</v>
      </c>
      <c r="R125" s="164">
        <f t="shared" ref="R125:R132" si="110">IFERROR(Q125/P125-1,"-")</f>
        <v>-3.7183820958153646E-2</v>
      </c>
      <c r="S125" s="165">
        <f t="shared" ref="S125:S132" si="111">IFERROR(Q125/L125-1,"-")</f>
        <v>0.12503405066739304</v>
      </c>
      <c r="T125" s="164">
        <f t="shared" ref="T125:T132" si="112">Q125/Q$8</f>
        <v>2.3460377240593837E-3</v>
      </c>
      <c r="U125" s="163">
        <v>10460</v>
      </c>
      <c r="V125" s="163">
        <v>3336</v>
      </c>
      <c r="W125" s="163">
        <v>9917</v>
      </c>
      <c r="X125" s="163">
        <v>11646</v>
      </c>
      <c r="Y125" s="163">
        <v>10656</v>
      </c>
      <c r="Z125" s="164">
        <f t="shared" ref="Z125:Z132" si="113">IFERROR(Y125/X125-1,"-")</f>
        <v>-8.5007727975270453E-2</v>
      </c>
      <c r="AA125" s="165">
        <f t="shared" si="106"/>
        <v>1.8738049713193039E-2</v>
      </c>
      <c r="AB125" s="164">
        <f t="shared" ref="AB125:AB132" si="114">Y125/Y$8</f>
        <v>2.4899290594535988E-3</v>
      </c>
    </row>
    <row r="126" spans="1:28" s="56" customFormat="1" x14ac:dyDescent="0.25">
      <c r="B126" s="162" t="s">
        <v>113</v>
      </c>
      <c r="C126" s="163">
        <v>4086</v>
      </c>
      <c r="D126" s="163">
        <v>1696</v>
      </c>
      <c r="E126" s="163">
        <v>2401</v>
      </c>
      <c r="F126" s="163">
        <v>4143</v>
      </c>
      <c r="G126" s="163">
        <v>4500</v>
      </c>
      <c r="H126" s="163">
        <v>4504</v>
      </c>
      <c r="I126" s="164">
        <f t="shared" si="107"/>
        <v>8.8888888888893902E-4</v>
      </c>
      <c r="J126" s="165">
        <f t="shared" si="108"/>
        <v>0.10230053842388642</v>
      </c>
      <c r="K126" s="164">
        <f t="shared" si="109"/>
        <v>5.9356097046691534E-3</v>
      </c>
      <c r="L126" s="163">
        <v>5464</v>
      </c>
      <c r="M126" s="163">
        <v>2180</v>
      </c>
      <c r="N126" s="163">
        <v>4913</v>
      </c>
      <c r="O126" s="163">
        <v>7118</v>
      </c>
      <c r="P126" s="163">
        <v>8816</v>
      </c>
      <c r="Q126" s="163">
        <v>8623</v>
      </c>
      <c r="R126" s="164">
        <f t="shared" si="110"/>
        <v>-2.1892014519056313E-2</v>
      </c>
      <c r="S126" s="165">
        <f t="shared" si="111"/>
        <v>0.57814787701317716</v>
      </c>
      <c r="T126" s="164">
        <f t="shared" si="112"/>
        <v>2.4491384133854799E-3</v>
      </c>
      <c r="U126" s="163">
        <v>9550</v>
      </c>
      <c r="V126" s="163">
        <v>7314</v>
      </c>
      <c r="W126" s="163">
        <v>11261</v>
      </c>
      <c r="X126" s="163">
        <v>13316</v>
      </c>
      <c r="Y126" s="163">
        <v>13127</v>
      </c>
      <c r="Z126" s="164">
        <f t="shared" si="113"/>
        <v>-1.4193451486932962E-2</v>
      </c>
      <c r="AA126" s="165">
        <f t="shared" si="106"/>
        <v>0.37455497382198955</v>
      </c>
      <c r="AB126" s="164">
        <f t="shared" si="114"/>
        <v>3.0673140731463395E-3</v>
      </c>
    </row>
    <row r="127" spans="1:28" x14ac:dyDescent="0.25">
      <c r="A127" s="56"/>
      <c r="B127" s="162" t="s">
        <v>116</v>
      </c>
      <c r="C127" s="163">
        <v>3044</v>
      </c>
      <c r="D127" s="163">
        <v>1277</v>
      </c>
      <c r="E127" s="163">
        <v>2102</v>
      </c>
      <c r="F127" s="163">
        <v>2821</v>
      </c>
      <c r="G127" s="163">
        <v>3000</v>
      </c>
      <c r="H127" s="163">
        <v>2742</v>
      </c>
      <c r="I127" s="164">
        <f t="shared" si="107"/>
        <v>-8.5999999999999965E-2</v>
      </c>
      <c r="J127" s="165">
        <f t="shared" si="108"/>
        <v>-9.9211563731931629E-2</v>
      </c>
      <c r="K127" s="164">
        <f t="shared" si="109"/>
        <v>3.6135527997786009E-3</v>
      </c>
      <c r="L127" s="163">
        <v>3665</v>
      </c>
      <c r="M127" s="163">
        <v>1497</v>
      </c>
      <c r="N127" s="163">
        <v>5032</v>
      </c>
      <c r="O127" s="163">
        <v>5703</v>
      </c>
      <c r="P127" s="163">
        <v>5756</v>
      </c>
      <c r="Q127" s="163">
        <v>5825</v>
      </c>
      <c r="R127" s="164">
        <f t="shared" si="110"/>
        <v>1.1987491313412146E-2</v>
      </c>
      <c r="S127" s="165">
        <f t="shared" si="111"/>
        <v>0.58935879945429748</v>
      </c>
      <c r="T127" s="164">
        <f t="shared" si="112"/>
        <v>1.6544394361556792E-3</v>
      </c>
      <c r="U127" s="163">
        <v>6709</v>
      </c>
      <c r="V127" s="163">
        <v>7134</v>
      </c>
      <c r="W127" s="163">
        <v>8524</v>
      </c>
      <c r="X127" s="163">
        <v>8756</v>
      </c>
      <c r="Y127" s="163">
        <v>8567</v>
      </c>
      <c r="Z127" s="164">
        <f t="shared" si="113"/>
        <v>-2.1585198720877163E-2</v>
      </c>
      <c r="AA127" s="165">
        <f t="shared" si="106"/>
        <v>0.27694142197048732</v>
      </c>
      <c r="AB127" s="164">
        <f t="shared" si="114"/>
        <v>2.0018038900468265E-3</v>
      </c>
    </row>
    <row r="128" spans="1:28" x14ac:dyDescent="0.25">
      <c r="A128" s="56"/>
      <c r="B128" s="162" t="s">
        <v>123</v>
      </c>
      <c r="C128" s="163">
        <v>820</v>
      </c>
      <c r="D128" s="163">
        <v>359</v>
      </c>
      <c r="E128" s="163">
        <v>359</v>
      </c>
      <c r="F128" s="163">
        <v>801</v>
      </c>
      <c r="G128" s="163">
        <v>649</v>
      </c>
      <c r="H128" s="163">
        <v>650</v>
      </c>
      <c r="I128" s="164">
        <f t="shared" si="107"/>
        <v>1.5408320493066618E-3</v>
      </c>
      <c r="J128" s="165">
        <f t="shared" si="108"/>
        <v>-0.20731707317073167</v>
      </c>
      <c r="K128" s="164">
        <f t="shared" si="109"/>
        <v>8.5660442007880764E-4</v>
      </c>
      <c r="L128" s="163">
        <v>1046</v>
      </c>
      <c r="M128" s="163">
        <v>356</v>
      </c>
      <c r="N128" s="163">
        <v>974</v>
      </c>
      <c r="O128" s="163">
        <v>1772</v>
      </c>
      <c r="P128" s="163">
        <v>1988</v>
      </c>
      <c r="Q128" s="163">
        <v>1706</v>
      </c>
      <c r="R128" s="164">
        <f t="shared" si="110"/>
        <v>-0.14185110663983902</v>
      </c>
      <c r="S128" s="165">
        <f t="shared" si="111"/>
        <v>0.63097514340344163</v>
      </c>
      <c r="T128" s="164">
        <f t="shared" si="112"/>
        <v>4.8454483743889937E-4</v>
      </c>
      <c r="U128" s="163">
        <v>1866</v>
      </c>
      <c r="V128" s="163">
        <v>1333</v>
      </c>
      <c r="W128" s="163">
        <v>2573</v>
      </c>
      <c r="X128" s="163">
        <v>2637</v>
      </c>
      <c r="Y128" s="163">
        <v>2356</v>
      </c>
      <c r="Z128" s="164">
        <f t="shared" si="113"/>
        <v>-0.10656048540007579</v>
      </c>
      <c r="AA128" s="165">
        <f t="shared" si="106"/>
        <v>0.262593783494105</v>
      </c>
      <c r="AB128" s="164">
        <f t="shared" si="114"/>
        <v>5.5051359460141507E-4</v>
      </c>
    </row>
    <row r="129" spans="1:28" x14ac:dyDescent="0.25">
      <c r="A129" s="56"/>
      <c r="B129" s="162" t="s">
        <v>119</v>
      </c>
      <c r="C129" s="163">
        <v>664</v>
      </c>
      <c r="D129" s="163">
        <v>303</v>
      </c>
      <c r="E129" s="163">
        <v>312</v>
      </c>
      <c r="F129" s="163">
        <v>635</v>
      </c>
      <c r="G129" s="163">
        <v>526</v>
      </c>
      <c r="H129" s="163">
        <v>594</v>
      </c>
      <c r="I129" s="164">
        <f t="shared" si="107"/>
        <v>0.12927756653992395</v>
      </c>
      <c r="J129" s="165">
        <f t="shared" si="108"/>
        <v>-0.10542168674698793</v>
      </c>
      <c r="K129" s="164">
        <f t="shared" si="109"/>
        <v>7.8280465465663338E-4</v>
      </c>
      <c r="L129" s="163">
        <v>820</v>
      </c>
      <c r="M129" s="163">
        <v>453</v>
      </c>
      <c r="N129" s="163">
        <v>1045</v>
      </c>
      <c r="O129" s="163">
        <v>1201</v>
      </c>
      <c r="P129" s="163">
        <v>1408</v>
      </c>
      <c r="Q129" s="163">
        <v>1497</v>
      </c>
      <c r="R129" s="164">
        <f t="shared" si="110"/>
        <v>6.3210227272727293E-2</v>
      </c>
      <c r="S129" s="165">
        <f t="shared" si="111"/>
        <v>0.82560975609756104</v>
      </c>
      <c r="T129" s="164">
        <f t="shared" si="112"/>
        <v>4.2518383449357113E-4</v>
      </c>
      <c r="U129" s="163">
        <v>1484</v>
      </c>
      <c r="V129" s="163">
        <v>1357</v>
      </c>
      <c r="W129" s="163">
        <v>1836</v>
      </c>
      <c r="X129" s="163">
        <v>1934</v>
      </c>
      <c r="Y129" s="163">
        <v>2091</v>
      </c>
      <c r="Z129" s="164">
        <f t="shared" si="113"/>
        <v>8.1178903826266913E-2</v>
      </c>
      <c r="AA129" s="165">
        <f t="shared" si="106"/>
        <v>0.40902964959568733</v>
      </c>
      <c r="AB129" s="164">
        <f t="shared" si="114"/>
        <v>4.8859249843444773E-4</v>
      </c>
    </row>
    <row r="130" spans="1:28" x14ac:dyDescent="0.25">
      <c r="A130" s="56"/>
      <c r="B130" s="162" t="s">
        <v>128</v>
      </c>
      <c r="C130" s="163">
        <v>425</v>
      </c>
      <c r="D130" s="163">
        <v>183</v>
      </c>
      <c r="E130" s="163">
        <v>123</v>
      </c>
      <c r="F130" s="163">
        <v>250</v>
      </c>
      <c r="G130" s="163">
        <v>203</v>
      </c>
      <c r="H130" s="163">
        <v>235</v>
      </c>
      <c r="I130" s="164">
        <f t="shared" si="107"/>
        <v>0.1576354679802956</v>
      </c>
      <c r="J130" s="165">
        <f t="shared" si="108"/>
        <v>-0.44705882352941173</v>
      </c>
      <c r="K130" s="164">
        <f t="shared" si="109"/>
        <v>3.0969544418233812E-4</v>
      </c>
      <c r="L130" s="163">
        <v>1198</v>
      </c>
      <c r="M130" s="163">
        <v>488</v>
      </c>
      <c r="N130" s="163">
        <v>432</v>
      </c>
      <c r="O130" s="163">
        <v>825</v>
      </c>
      <c r="P130" s="163">
        <v>1138</v>
      </c>
      <c r="Q130" s="163">
        <v>1099</v>
      </c>
      <c r="R130" s="164">
        <f t="shared" si="110"/>
        <v>-3.4270650263620417E-2</v>
      </c>
      <c r="S130" s="165">
        <f t="shared" si="111"/>
        <v>-8.2637729549248751E-2</v>
      </c>
      <c r="T130" s="164">
        <f t="shared" si="112"/>
        <v>3.1214230735366374E-4</v>
      </c>
      <c r="U130" s="163">
        <v>1623</v>
      </c>
      <c r="V130" s="163">
        <v>555</v>
      </c>
      <c r="W130" s="163">
        <v>1075</v>
      </c>
      <c r="X130" s="163">
        <v>1341</v>
      </c>
      <c r="Y130" s="163">
        <v>1334</v>
      </c>
      <c r="Z130" s="164">
        <f t="shared" si="113"/>
        <v>-5.2199850857569396E-3</v>
      </c>
      <c r="AA130" s="165">
        <f t="shared" si="106"/>
        <v>-0.17806531115218727</v>
      </c>
      <c r="AB130" s="164">
        <f t="shared" si="114"/>
        <v>3.1170846145937511E-4</v>
      </c>
    </row>
    <row r="131" spans="1:28" x14ac:dyDescent="0.25">
      <c r="A131" s="56"/>
      <c r="B131" s="162" t="s">
        <v>131</v>
      </c>
      <c r="C131" s="163">
        <v>495</v>
      </c>
      <c r="D131" s="163">
        <v>199</v>
      </c>
      <c r="E131" s="163">
        <v>177</v>
      </c>
      <c r="F131" s="163">
        <v>253</v>
      </c>
      <c r="G131" s="163">
        <v>358</v>
      </c>
      <c r="H131" s="163">
        <v>378</v>
      </c>
      <c r="I131" s="164">
        <f t="shared" si="107"/>
        <v>5.5865921787709549E-2</v>
      </c>
      <c r="J131" s="165">
        <f t="shared" si="108"/>
        <v>-0.23636363636363633</v>
      </c>
      <c r="K131" s="164">
        <f t="shared" si="109"/>
        <v>4.9814841659967578E-4</v>
      </c>
      <c r="L131" s="163">
        <v>2186</v>
      </c>
      <c r="M131" s="163">
        <v>882</v>
      </c>
      <c r="N131" s="163">
        <v>742</v>
      </c>
      <c r="O131" s="163">
        <v>1632</v>
      </c>
      <c r="P131" s="163">
        <v>2097</v>
      </c>
      <c r="Q131" s="163">
        <v>2115</v>
      </c>
      <c r="R131" s="164">
        <f t="shared" si="110"/>
        <v>8.5836909871244149E-3</v>
      </c>
      <c r="S131" s="165">
        <f t="shared" si="111"/>
        <v>-3.2479414455626743E-2</v>
      </c>
      <c r="T131" s="164">
        <f t="shared" si="112"/>
        <v>6.0071062789171872E-4</v>
      </c>
      <c r="U131" s="163">
        <v>2681</v>
      </c>
      <c r="V131" s="163">
        <v>919</v>
      </c>
      <c r="W131" s="163">
        <v>1885</v>
      </c>
      <c r="X131" s="163">
        <v>2455</v>
      </c>
      <c r="Y131" s="163">
        <v>2493</v>
      </c>
      <c r="Z131" s="164">
        <f t="shared" si="113"/>
        <v>1.5478615071283119E-2</v>
      </c>
      <c r="AA131" s="165">
        <f t="shared" si="106"/>
        <v>-7.0123088399850819E-2</v>
      </c>
      <c r="AB131" s="164">
        <f t="shared" si="114"/>
        <v>5.82525632997168E-4</v>
      </c>
    </row>
    <row r="132" spans="1:28" x14ac:dyDescent="0.25">
      <c r="A132" s="56"/>
      <c r="B132" s="168" t="s">
        <v>145</v>
      </c>
      <c r="C132" s="169">
        <f t="shared" ref="C132:H132" si="115">C124-SUM(C125:C131)</f>
        <v>46867</v>
      </c>
      <c r="D132" s="169">
        <f t="shared" si="115"/>
        <v>17516</v>
      </c>
      <c r="E132" s="169">
        <f t="shared" si="115"/>
        <v>22363</v>
      </c>
      <c r="F132" s="169">
        <f t="shared" si="115"/>
        <v>30462</v>
      </c>
      <c r="G132" s="169">
        <f t="shared" si="115"/>
        <v>20457</v>
      </c>
      <c r="H132" s="169">
        <f t="shared" si="115"/>
        <v>21316</v>
      </c>
      <c r="I132" s="170">
        <f t="shared" si="107"/>
        <v>4.199051669355236E-2</v>
      </c>
      <c r="J132" s="171">
        <f t="shared" si="108"/>
        <v>-0.54518104423154878</v>
      </c>
      <c r="K132" s="170">
        <f t="shared" si="109"/>
        <v>2.809135356676902E-2</v>
      </c>
      <c r="L132" s="169">
        <f t="shared" ref="L132:Q132" si="116">L124-SUM(L125:L131)</f>
        <v>19033</v>
      </c>
      <c r="M132" s="169">
        <f t="shared" si="116"/>
        <v>7442</v>
      </c>
      <c r="N132" s="169">
        <f t="shared" si="116"/>
        <v>15390</v>
      </c>
      <c r="O132" s="169">
        <f t="shared" si="116"/>
        <v>26712</v>
      </c>
      <c r="P132" s="169">
        <f t="shared" si="116"/>
        <v>30137</v>
      </c>
      <c r="Q132" s="169">
        <f t="shared" si="116"/>
        <v>32365</v>
      </c>
      <c r="R132" s="170">
        <f t="shared" si="110"/>
        <v>7.3929057304974011E-2</v>
      </c>
      <c r="S132" s="171">
        <f t="shared" si="111"/>
        <v>0.70046760888982296</v>
      </c>
      <c r="T132" s="170">
        <f t="shared" si="112"/>
        <v>9.1924347383997521E-3</v>
      </c>
      <c r="U132" s="169">
        <f>U124-SUM(U125:U131)</f>
        <v>65900</v>
      </c>
      <c r="V132" s="169">
        <f>V124-SUM(V125:V131)</f>
        <v>37753</v>
      </c>
      <c r="W132" s="169">
        <f>W124-SUM(W125:W131)</f>
        <v>57174</v>
      </c>
      <c r="X132" s="169">
        <f>X124-SUM(X125:X131)</f>
        <v>50594</v>
      </c>
      <c r="Y132" s="169">
        <f>Y124-SUM(Y125:Y131)</f>
        <v>53681</v>
      </c>
      <c r="Z132" s="170">
        <f t="shared" si="113"/>
        <v>6.1015140135193935E-2</v>
      </c>
      <c r="AA132" s="171">
        <f t="shared" si="106"/>
        <v>-0.18541729893778447</v>
      </c>
      <c r="AB132" s="170">
        <f t="shared" si="114"/>
        <v>1.2543344767316876E-2</v>
      </c>
    </row>
    <row r="133" spans="1:28" x14ac:dyDescent="0.25">
      <c r="A133" s="56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</row>
    <row r="134" spans="1:28" x14ac:dyDescent="0.25">
      <c r="A134" s="56"/>
      <c r="B134" s="154" t="s">
        <v>68</v>
      </c>
      <c r="C134" s="176">
        <f t="shared" ref="C134:H134" si="117">C135+C138</f>
        <v>29854</v>
      </c>
      <c r="D134" s="176">
        <f t="shared" si="117"/>
        <v>9862</v>
      </c>
      <c r="E134" s="176">
        <f t="shared" si="117"/>
        <v>24847</v>
      </c>
      <c r="F134" s="176">
        <f t="shared" si="117"/>
        <v>47385</v>
      </c>
      <c r="G134" s="176">
        <f t="shared" si="117"/>
        <v>49008</v>
      </c>
      <c r="H134" s="176">
        <f t="shared" si="117"/>
        <v>52595</v>
      </c>
      <c r="I134" s="177">
        <f>IFERROR(H134/G134-1,"-")</f>
        <v>7.3192131896833157E-2</v>
      </c>
      <c r="J134" s="177">
        <f>IFERROR(H134/C134-1,"-")</f>
        <v>0.76174047028873848</v>
      </c>
      <c r="K134" s="177">
        <f>H134/H$8</f>
        <v>6.9312476113915208E-2</v>
      </c>
      <c r="L134" s="176">
        <f t="shared" ref="L134:Q134" si="118">L135+L138</f>
        <v>149743</v>
      </c>
      <c r="M134" s="176">
        <f t="shared" si="118"/>
        <v>40956</v>
      </c>
      <c r="N134" s="176">
        <f t="shared" si="118"/>
        <v>64147</v>
      </c>
      <c r="O134" s="176">
        <f t="shared" si="118"/>
        <v>163913</v>
      </c>
      <c r="P134" s="176">
        <f t="shared" si="118"/>
        <v>180038</v>
      </c>
      <c r="Q134" s="176">
        <f t="shared" si="118"/>
        <v>183335</v>
      </c>
      <c r="R134" s="177">
        <f>IFERROR(Q134/P134-1,"-")</f>
        <v>1.8312800630977843E-2</v>
      </c>
      <c r="S134" s="177">
        <f>IFERROR(Q134/L134-1,"-")</f>
        <v>0.22433102048175879</v>
      </c>
      <c r="T134" s="177">
        <f>Q134/Q$8</f>
        <v>5.2071528588429436E-2</v>
      </c>
      <c r="U134" s="176">
        <f>U135+U138</f>
        <v>179597</v>
      </c>
      <c r="V134" s="176">
        <f>V135+V138</f>
        <v>116590</v>
      </c>
      <c r="W134" s="176">
        <f>W135+W138</f>
        <v>211298</v>
      </c>
      <c r="X134" s="176">
        <f>X135+X138</f>
        <v>229046</v>
      </c>
      <c r="Y134" s="176">
        <f>Y135+Y138</f>
        <v>235930</v>
      </c>
      <c r="Z134" s="177">
        <f>IFERROR(Y134/X134-1,"-")</f>
        <v>3.0055098102564459E-2</v>
      </c>
      <c r="AA134" s="177">
        <f t="shared" ref="AA134:AA146" si="119">IFERROR(Y134/U134-1,"-")</f>
        <v>0.31366336854179089</v>
      </c>
      <c r="AB134" s="177">
        <f>Y134/Y$8</f>
        <v>5.5128468749707921E-2</v>
      </c>
    </row>
    <row r="135" spans="1:28" x14ac:dyDescent="0.25">
      <c r="A135" s="56"/>
      <c r="B135" s="157" t="s">
        <v>97</v>
      </c>
      <c r="C135" s="158">
        <v>8311</v>
      </c>
      <c r="D135" s="158">
        <v>2454</v>
      </c>
      <c r="E135" s="158">
        <v>6270</v>
      </c>
      <c r="F135" s="158">
        <v>5486</v>
      </c>
      <c r="G135" s="158">
        <v>7999</v>
      </c>
      <c r="H135" s="158">
        <v>6701</v>
      </c>
      <c r="I135" s="159">
        <f>IFERROR(H135/G135-1,"-")</f>
        <v>-0.16227028378547315</v>
      </c>
      <c r="J135" s="160">
        <f>IFERROR(H135/C135-1,"-")</f>
        <v>-0.19371916736854766</v>
      </c>
      <c r="K135" s="159">
        <f>H135/H$8</f>
        <v>8.8309326445355236E-3</v>
      </c>
      <c r="L135" s="158">
        <v>26862</v>
      </c>
      <c r="M135" s="158">
        <v>6197</v>
      </c>
      <c r="N135" s="158">
        <v>14861</v>
      </c>
      <c r="O135" s="158">
        <v>15843</v>
      </c>
      <c r="P135" s="158">
        <v>15164</v>
      </c>
      <c r="Q135" s="158">
        <v>14762</v>
      </c>
      <c r="R135" s="159">
        <f>IFERROR(Q135/P135-1,"-")</f>
        <v>-2.6510155631759402E-2</v>
      </c>
      <c r="S135" s="160">
        <f>IFERROR(Q135/L135-1,"-")</f>
        <v>-0.4504504504504504</v>
      </c>
      <c r="T135" s="159">
        <f>Q135/Q$8</f>
        <v>4.1927613659279205E-3</v>
      </c>
      <c r="U135" s="158">
        <v>35173</v>
      </c>
      <c r="V135" s="158">
        <v>37770</v>
      </c>
      <c r="W135" s="158">
        <v>21329</v>
      </c>
      <c r="X135" s="158">
        <v>23163</v>
      </c>
      <c r="Y135" s="158">
        <v>21463</v>
      </c>
      <c r="Z135" s="159">
        <f>IFERROR(Y135/X135-1,"-")</f>
        <v>-7.3392911108232983E-2</v>
      </c>
      <c r="AA135" s="160">
        <f t="shared" si="119"/>
        <v>-0.38978762118670573</v>
      </c>
      <c r="AB135" s="159">
        <f>Y135/Y$8</f>
        <v>5.0151414604966771E-3</v>
      </c>
    </row>
    <row r="136" spans="1:28" x14ac:dyDescent="0.25">
      <c r="A136" s="56"/>
      <c r="B136" s="162" t="s">
        <v>103</v>
      </c>
      <c r="C136" s="163">
        <v>8311</v>
      </c>
      <c r="D136" s="163">
        <v>2454</v>
      </c>
      <c r="E136" s="163">
        <v>6270</v>
      </c>
      <c r="F136" s="163">
        <v>5415</v>
      </c>
      <c r="G136" s="163">
        <v>7999</v>
      </c>
      <c r="H136" s="163">
        <v>6701</v>
      </c>
      <c r="I136" s="164">
        <f>IFERROR(H136/G136-1,"-")</f>
        <v>-0.16227028378547315</v>
      </c>
      <c r="J136" s="165">
        <f>IFERROR(H136/C136-1,"-")</f>
        <v>-0.19371916736854766</v>
      </c>
      <c r="K136" s="164">
        <f>H136/H$8</f>
        <v>8.8309326445355236E-3</v>
      </c>
      <c r="L136" s="163">
        <v>8866</v>
      </c>
      <c r="M136" s="163">
        <v>3528</v>
      </c>
      <c r="N136" s="163">
        <v>8710</v>
      </c>
      <c r="O136" s="163">
        <v>9264</v>
      </c>
      <c r="P136" s="163">
        <v>6639</v>
      </c>
      <c r="Q136" s="163">
        <v>6321</v>
      </c>
      <c r="R136" s="164">
        <f>IFERROR(Q136/P136-1,"-")</f>
        <v>-4.7898779936737412E-2</v>
      </c>
      <c r="S136" s="165">
        <f>IFERROR(Q136/L136-1,"-")</f>
        <v>-0.28705165801939991</v>
      </c>
      <c r="T136" s="164">
        <f>Q136/Q$8</f>
        <v>1.7953153091742572E-3</v>
      </c>
      <c r="U136" s="163">
        <v>17177</v>
      </c>
      <c r="V136" s="163">
        <v>29524</v>
      </c>
      <c r="W136" s="163">
        <v>14679</v>
      </c>
      <c r="X136" s="163">
        <v>14638</v>
      </c>
      <c r="Y136" s="163">
        <v>13022</v>
      </c>
      <c r="Z136" s="164">
        <f>IFERROR(Y136/X136-1,"-")</f>
        <v>-0.11039759529990434</v>
      </c>
      <c r="AA136" s="165">
        <f t="shared" si="119"/>
        <v>-0.24189322931827439</v>
      </c>
      <c r="AB136" s="164">
        <f>Y136/Y$8</f>
        <v>3.0427792991933899E-3</v>
      </c>
    </row>
    <row r="137" spans="1:28" x14ac:dyDescent="0.25">
      <c r="A137" s="56"/>
      <c r="B137" s="162" t="s">
        <v>100</v>
      </c>
      <c r="C137" s="163">
        <v>0</v>
      </c>
      <c r="D137" s="163">
        <v>0</v>
      </c>
      <c r="E137" s="163">
        <v>0</v>
      </c>
      <c r="F137" s="163">
        <v>71</v>
      </c>
      <c r="G137" s="163">
        <v>0</v>
      </c>
      <c r="H137" s="163">
        <v>0</v>
      </c>
      <c r="I137" s="164" t="str">
        <f>IFERROR(H137/G137-1,"-")</f>
        <v>-</v>
      </c>
      <c r="J137" s="165" t="str">
        <f>IFERROR(H137/C137-1,"-")</f>
        <v>-</v>
      </c>
      <c r="K137" s="164">
        <f>H137/H$8</f>
        <v>0</v>
      </c>
      <c r="L137" s="163">
        <v>17996</v>
      </c>
      <c r="M137" s="163">
        <v>2669</v>
      </c>
      <c r="N137" s="163">
        <v>6151</v>
      </c>
      <c r="O137" s="163">
        <v>6579</v>
      </c>
      <c r="P137" s="163">
        <v>8525</v>
      </c>
      <c r="Q137" s="163">
        <v>8441</v>
      </c>
      <c r="R137" s="164">
        <f>IFERROR(Q137/P137-1,"-")</f>
        <v>-9.8533724340176265E-3</v>
      </c>
      <c r="S137" s="165">
        <f>IFERROR(Q137/L137-1,"-")</f>
        <v>-0.53095132251611465</v>
      </c>
      <c r="T137" s="164">
        <f>Q137/Q$8</f>
        <v>2.3974460567536631E-3</v>
      </c>
      <c r="U137" s="163">
        <v>17996</v>
      </c>
      <c r="V137" s="163">
        <v>8246</v>
      </c>
      <c r="W137" s="163">
        <v>6650</v>
      </c>
      <c r="X137" s="163">
        <v>8525</v>
      </c>
      <c r="Y137" s="163">
        <v>8441</v>
      </c>
      <c r="Z137" s="164">
        <f>IFERROR(Y137/X137-1,"-")</f>
        <v>-9.8533724340176265E-3</v>
      </c>
      <c r="AA137" s="165">
        <f t="shared" si="119"/>
        <v>-0.53095132251611465</v>
      </c>
      <c r="AB137" s="164">
        <f>Y137/Y$8</f>
        <v>1.9723621613032872E-3</v>
      </c>
    </row>
    <row r="138" spans="1:28" x14ac:dyDescent="0.25">
      <c r="A138" s="56"/>
      <c r="B138" s="157" t="s">
        <v>107</v>
      </c>
      <c r="C138" s="158">
        <v>21543</v>
      </c>
      <c r="D138" s="158">
        <v>7408</v>
      </c>
      <c r="E138" s="158">
        <v>18577</v>
      </c>
      <c r="F138" s="158">
        <v>41899</v>
      </c>
      <c r="G138" s="158">
        <v>41009</v>
      </c>
      <c r="H138" s="158">
        <v>45894</v>
      </c>
      <c r="I138" s="159">
        <f>IFERROR(H138/G138-1,"-")</f>
        <v>0.11912019312833766</v>
      </c>
      <c r="J138" s="160">
        <f>IFERROR(H138/C138-1,"-")</f>
        <v>1.1303439632363181</v>
      </c>
      <c r="K138" s="159">
        <f>H138/H$8</f>
        <v>6.0481543469379687E-2</v>
      </c>
      <c r="L138" s="158">
        <v>122881</v>
      </c>
      <c r="M138" s="158">
        <v>34759</v>
      </c>
      <c r="N138" s="158">
        <v>49286</v>
      </c>
      <c r="O138" s="158">
        <v>148070</v>
      </c>
      <c r="P138" s="158">
        <v>164874</v>
      </c>
      <c r="Q138" s="158">
        <v>168573</v>
      </c>
      <c r="R138" s="159">
        <f>IFERROR(Q138/P138-1,"-")</f>
        <v>2.2435314239965143E-2</v>
      </c>
      <c r="S138" s="160">
        <f>IFERROR(Q138/L138-1,"-")</f>
        <v>0.37183942187970476</v>
      </c>
      <c r="T138" s="159">
        <f>Q138/Q$8</f>
        <v>4.7878767222501513E-2</v>
      </c>
      <c r="U138" s="158">
        <v>144424</v>
      </c>
      <c r="V138" s="158">
        <v>78820</v>
      </c>
      <c r="W138" s="158">
        <v>189969</v>
      </c>
      <c r="X138" s="158">
        <v>205883</v>
      </c>
      <c r="Y138" s="158">
        <v>214467</v>
      </c>
      <c r="Z138" s="159">
        <f>IFERROR(Y138/X138-1,"-")</f>
        <v>4.1693583248738397E-2</v>
      </c>
      <c r="AA138" s="160">
        <f t="shared" si="119"/>
        <v>0.48498172048966937</v>
      </c>
      <c r="AB138" s="159">
        <f>Y138/Y$8</f>
        <v>5.0113327289211244E-2</v>
      </c>
    </row>
    <row r="139" spans="1:28" s="56" customFormat="1" x14ac:dyDescent="0.25">
      <c r="B139" s="162" t="s">
        <v>110</v>
      </c>
      <c r="C139" s="163">
        <v>12618</v>
      </c>
      <c r="D139" s="163">
        <v>3361</v>
      </c>
      <c r="E139" s="163">
        <v>8566</v>
      </c>
      <c r="F139" s="163">
        <v>22074</v>
      </c>
      <c r="G139" s="163">
        <v>20929</v>
      </c>
      <c r="H139" s="163">
        <v>26456</v>
      </c>
      <c r="I139" s="164">
        <f t="shared" ref="I139:I146" si="120">IFERROR(H139/G139-1,"-")</f>
        <v>0.26408332935161738</v>
      </c>
      <c r="J139" s="165">
        <f t="shared" ref="J139:J146" si="121">IFERROR(H139/C139-1,"-")</f>
        <v>1.0966872721508953</v>
      </c>
      <c r="K139" s="164">
        <f t="shared" ref="K139:K146" si="122">H139/H$8</f>
        <v>3.4865117750161434E-2</v>
      </c>
      <c r="L139" s="163">
        <v>57689</v>
      </c>
      <c r="M139" s="163">
        <v>12472</v>
      </c>
      <c r="N139" s="163">
        <v>13304</v>
      </c>
      <c r="O139" s="163">
        <v>60071</v>
      </c>
      <c r="P139" s="163">
        <v>68669</v>
      </c>
      <c r="Q139" s="163">
        <v>70810</v>
      </c>
      <c r="R139" s="164">
        <f t="shared" ref="R139:R146" si="123">IFERROR(Q139/P139-1,"-")</f>
        <v>3.1178552185120001E-2</v>
      </c>
      <c r="S139" s="165">
        <f t="shared" ref="S139:S146" si="124">IFERROR(Q139/L139-1,"-")</f>
        <v>0.22744370677252168</v>
      </c>
      <c r="T139" s="164">
        <f t="shared" ref="T139:T146" si="125">Q139/Q$8</f>
        <v>2.0111735017027236E-2</v>
      </c>
      <c r="U139" s="163">
        <v>70307</v>
      </c>
      <c r="V139" s="163">
        <v>22202</v>
      </c>
      <c r="W139" s="163">
        <v>82145</v>
      </c>
      <c r="X139" s="163">
        <v>89598</v>
      </c>
      <c r="Y139" s="163">
        <v>97266</v>
      </c>
      <c r="Z139" s="164">
        <f t="shared" ref="Z139:Z146" si="126">IFERROR(Y139/X139-1,"-")</f>
        <v>8.5582267461327355E-2</v>
      </c>
      <c r="AA139" s="165">
        <f t="shared" si="119"/>
        <v>0.3834468829561779</v>
      </c>
      <c r="AB139" s="164">
        <f t="shared" ref="AB139:AB146" si="127">Y139/Y$8</f>
        <v>2.2727612602929218E-2</v>
      </c>
    </row>
    <row r="140" spans="1:28" s="56" customFormat="1" x14ac:dyDescent="0.25">
      <c r="B140" s="162" t="s">
        <v>113</v>
      </c>
      <c r="C140" s="163">
        <v>2167</v>
      </c>
      <c r="D140" s="163">
        <v>1257</v>
      </c>
      <c r="E140" s="163">
        <v>1249</v>
      </c>
      <c r="F140" s="163">
        <v>1553</v>
      </c>
      <c r="G140" s="163">
        <v>1880</v>
      </c>
      <c r="H140" s="163">
        <v>1664</v>
      </c>
      <c r="I140" s="164">
        <f t="shared" si="120"/>
        <v>-0.11489361702127665</v>
      </c>
      <c r="J140" s="165">
        <f t="shared" si="121"/>
        <v>-0.23211813567143513</v>
      </c>
      <c r="K140" s="164">
        <f t="shared" si="122"/>
        <v>2.1929073154017473E-3</v>
      </c>
      <c r="L140" s="163">
        <v>10331</v>
      </c>
      <c r="M140" s="163">
        <v>2280</v>
      </c>
      <c r="N140" s="163">
        <v>5222</v>
      </c>
      <c r="O140" s="163">
        <v>11965</v>
      </c>
      <c r="P140" s="163">
        <v>16181</v>
      </c>
      <c r="Q140" s="163">
        <v>16944</v>
      </c>
      <c r="R140" s="164">
        <f t="shared" si="123"/>
        <v>4.7154069587788117E-2</v>
      </c>
      <c r="S140" s="165">
        <f t="shared" si="124"/>
        <v>0.64011228341883641</v>
      </c>
      <c r="T140" s="164">
        <f t="shared" si="125"/>
        <v>4.8125015976346486E-3</v>
      </c>
      <c r="U140" s="163">
        <v>12498</v>
      </c>
      <c r="V140" s="163">
        <v>7702</v>
      </c>
      <c r="W140" s="163">
        <v>13518</v>
      </c>
      <c r="X140" s="163">
        <v>18061</v>
      </c>
      <c r="Y140" s="163">
        <v>18608</v>
      </c>
      <c r="Z140" s="164">
        <f t="shared" si="126"/>
        <v>3.0286252145506953E-2</v>
      </c>
      <c r="AA140" s="165">
        <f t="shared" si="119"/>
        <v>0.4888782205152824</v>
      </c>
      <c r="AB140" s="164">
        <f t="shared" si="127"/>
        <v>4.3480292734902936E-3</v>
      </c>
    </row>
    <row r="141" spans="1:28" x14ac:dyDescent="0.25">
      <c r="A141" s="56"/>
      <c r="B141" s="162" t="s">
        <v>116</v>
      </c>
      <c r="C141" s="163">
        <v>822</v>
      </c>
      <c r="D141" s="163">
        <v>147</v>
      </c>
      <c r="E141" s="163">
        <v>1545</v>
      </c>
      <c r="F141" s="163">
        <v>5813</v>
      </c>
      <c r="G141" s="163">
        <v>5043</v>
      </c>
      <c r="H141" s="163">
        <v>5027</v>
      </c>
      <c r="I141" s="164">
        <f t="shared" si="120"/>
        <v>-3.1727146539758388E-3</v>
      </c>
      <c r="J141" s="165">
        <f t="shared" si="121"/>
        <v>5.1155717761557176</v>
      </c>
      <c r="K141" s="164">
        <f t="shared" si="122"/>
        <v>6.6248467995941012E-3</v>
      </c>
      <c r="L141" s="163">
        <v>15318</v>
      </c>
      <c r="M141" s="163">
        <v>3786</v>
      </c>
      <c r="N141" s="163">
        <v>7824</v>
      </c>
      <c r="O141" s="163">
        <v>17158</v>
      </c>
      <c r="P141" s="163">
        <v>15976</v>
      </c>
      <c r="Q141" s="163">
        <v>15484</v>
      </c>
      <c r="R141" s="164">
        <f t="shared" si="123"/>
        <v>-3.0796194291437207E-2</v>
      </c>
      <c r="S141" s="165">
        <f t="shared" si="124"/>
        <v>1.0836923880402249E-2</v>
      </c>
      <c r="T141" s="164">
        <f t="shared" si="125"/>
        <v>4.3978266488299634E-3</v>
      </c>
      <c r="U141" s="163">
        <v>16140</v>
      </c>
      <c r="V141" s="163">
        <v>13038</v>
      </c>
      <c r="W141" s="163">
        <v>22971</v>
      </c>
      <c r="X141" s="163">
        <v>21019</v>
      </c>
      <c r="Y141" s="163">
        <v>20511</v>
      </c>
      <c r="Z141" s="164">
        <f t="shared" si="126"/>
        <v>-2.4168609353442116E-2</v>
      </c>
      <c r="AA141" s="165">
        <f t="shared" si="119"/>
        <v>0.27081784386617103</v>
      </c>
      <c r="AB141" s="164">
        <f t="shared" si="127"/>
        <v>4.79269284332327E-3</v>
      </c>
    </row>
    <row r="142" spans="1:28" x14ac:dyDescent="0.25">
      <c r="A142" s="56"/>
      <c r="B142" s="162" t="s">
        <v>123</v>
      </c>
      <c r="C142" s="163">
        <v>514</v>
      </c>
      <c r="D142" s="163">
        <v>113</v>
      </c>
      <c r="E142" s="163">
        <v>2523</v>
      </c>
      <c r="F142" s="163">
        <v>4370</v>
      </c>
      <c r="G142" s="163">
        <v>3569</v>
      </c>
      <c r="H142" s="163">
        <v>2063</v>
      </c>
      <c r="I142" s="164">
        <f t="shared" si="120"/>
        <v>-0.42196693751751191</v>
      </c>
      <c r="J142" s="165">
        <f t="shared" si="121"/>
        <v>3.0136186770428015</v>
      </c>
      <c r="K142" s="164">
        <f t="shared" si="122"/>
        <v>2.7187306440347387E-3</v>
      </c>
      <c r="L142" s="163">
        <v>1966</v>
      </c>
      <c r="M142" s="163">
        <v>447</v>
      </c>
      <c r="N142" s="163">
        <v>1121</v>
      </c>
      <c r="O142" s="163">
        <v>3896</v>
      </c>
      <c r="P142" s="163">
        <v>3738</v>
      </c>
      <c r="Q142" s="163">
        <v>3046</v>
      </c>
      <c r="R142" s="164">
        <f t="shared" si="123"/>
        <v>-0.18512573568753343</v>
      </c>
      <c r="S142" s="165">
        <f t="shared" si="124"/>
        <v>0.54933875890132255</v>
      </c>
      <c r="T142" s="164">
        <f t="shared" si="125"/>
        <v>8.6513691373908989E-4</v>
      </c>
      <c r="U142" s="163">
        <v>2480</v>
      </c>
      <c r="V142" s="163">
        <v>3759</v>
      </c>
      <c r="W142" s="163">
        <v>8266</v>
      </c>
      <c r="X142" s="163">
        <v>7307</v>
      </c>
      <c r="Y142" s="163">
        <v>5109</v>
      </c>
      <c r="Z142" s="164">
        <f t="shared" si="126"/>
        <v>-0.30080744491583411</v>
      </c>
      <c r="AA142" s="165">
        <f t="shared" si="119"/>
        <v>1.0600806451612903</v>
      </c>
      <c r="AB142" s="164">
        <f t="shared" si="127"/>
        <v>1.1937920011963624E-3</v>
      </c>
    </row>
    <row r="143" spans="1:28" x14ac:dyDescent="0.25">
      <c r="A143" s="56"/>
      <c r="B143" s="162" t="s">
        <v>119</v>
      </c>
      <c r="C143" s="163">
        <v>228</v>
      </c>
      <c r="D143" s="163">
        <v>428</v>
      </c>
      <c r="E143" s="163">
        <v>853</v>
      </c>
      <c r="F143" s="163">
        <v>435</v>
      </c>
      <c r="G143" s="163">
        <v>1205</v>
      </c>
      <c r="H143" s="163">
        <v>791</v>
      </c>
      <c r="I143" s="164">
        <f t="shared" si="120"/>
        <v>-0.34356846473029046</v>
      </c>
      <c r="J143" s="165">
        <f t="shared" si="121"/>
        <v>2.4692982456140351</v>
      </c>
      <c r="K143" s="164">
        <f t="shared" si="122"/>
        <v>1.0424216865882105E-3</v>
      </c>
      <c r="L143" s="163">
        <v>3291</v>
      </c>
      <c r="M143" s="163">
        <v>773</v>
      </c>
      <c r="N143" s="163">
        <v>1563</v>
      </c>
      <c r="O143" s="163">
        <v>3253</v>
      </c>
      <c r="P143" s="163">
        <v>3495</v>
      </c>
      <c r="Q143" s="163">
        <v>3931</v>
      </c>
      <c r="R143" s="164">
        <f t="shared" si="123"/>
        <v>0.12474964234620889</v>
      </c>
      <c r="S143" s="165">
        <f t="shared" si="124"/>
        <v>0.19446976602856281</v>
      </c>
      <c r="T143" s="164">
        <f t="shared" si="125"/>
        <v>1.1164980984597382E-3</v>
      </c>
      <c r="U143" s="163">
        <v>3519</v>
      </c>
      <c r="V143" s="163">
        <v>2820</v>
      </c>
      <c r="W143" s="163">
        <v>3688</v>
      </c>
      <c r="X143" s="163">
        <v>4700</v>
      </c>
      <c r="Y143" s="163">
        <v>4722</v>
      </c>
      <c r="Z143" s="164">
        <f t="shared" si="126"/>
        <v>4.6808510638298717E-3</v>
      </c>
      <c r="AA143" s="165">
        <f t="shared" si="119"/>
        <v>0.34185848252344408</v>
      </c>
      <c r="AB143" s="164">
        <f t="shared" si="127"/>
        <v>1.1033638343412064E-3</v>
      </c>
    </row>
    <row r="144" spans="1:28" x14ac:dyDescent="0.25">
      <c r="A144" s="56"/>
      <c r="B144" s="162" t="s">
        <v>128</v>
      </c>
      <c r="C144" s="163">
        <v>356</v>
      </c>
      <c r="D144" s="163">
        <v>142</v>
      </c>
      <c r="E144" s="163">
        <v>93</v>
      </c>
      <c r="F144" s="163">
        <v>79</v>
      </c>
      <c r="G144" s="163">
        <v>139</v>
      </c>
      <c r="H144" s="163">
        <v>6</v>
      </c>
      <c r="I144" s="164">
        <f t="shared" si="120"/>
        <v>-0.95683453237410077</v>
      </c>
      <c r="J144" s="165">
        <f t="shared" si="121"/>
        <v>-0.9831460674157303</v>
      </c>
      <c r="K144" s="164">
        <f t="shared" si="122"/>
        <v>7.9071177238043773E-6</v>
      </c>
      <c r="L144" s="163">
        <v>1180</v>
      </c>
      <c r="M144" s="163">
        <v>1439</v>
      </c>
      <c r="N144" s="163">
        <v>1085</v>
      </c>
      <c r="O144" s="163">
        <v>2826</v>
      </c>
      <c r="P144" s="163">
        <v>3106</v>
      </c>
      <c r="Q144" s="163">
        <v>3058</v>
      </c>
      <c r="R144" s="164">
        <f t="shared" si="123"/>
        <v>-1.5453960077269846E-2</v>
      </c>
      <c r="S144" s="165">
        <f t="shared" si="124"/>
        <v>1.5915254237288137</v>
      </c>
      <c r="T144" s="164">
        <f t="shared" si="125"/>
        <v>8.6854520098953944E-4</v>
      </c>
      <c r="U144" s="163">
        <v>1536</v>
      </c>
      <c r="V144" s="163">
        <v>1197</v>
      </c>
      <c r="W144" s="163">
        <v>2905</v>
      </c>
      <c r="X144" s="163">
        <v>3245</v>
      </c>
      <c r="Y144" s="163">
        <v>3064</v>
      </c>
      <c r="Z144" s="164">
        <f t="shared" si="126"/>
        <v>-5.5778120184899804E-2</v>
      </c>
      <c r="AA144" s="165">
        <f t="shared" si="119"/>
        <v>0.99479166666666674</v>
      </c>
      <c r="AB144" s="164">
        <f t="shared" si="127"/>
        <v>7.1594807039844477E-4</v>
      </c>
    </row>
    <row r="145" spans="1:28" x14ac:dyDescent="0.25">
      <c r="A145" s="56"/>
      <c r="B145" s="162" t="s">
        <v>131</v>
      </c>
      <c r="C145" s="163">
        <v>532</v>
      </c>
      <c r="D145" s="163">
        <v>815</v>
      </c>
      <c r="E145" s="163">
        <v>64</v>
      </c>
      <c r="F145" s="163">
        <v>49</v>
      </c>
      <c r="G145" s="163">
        <v>93</v>
      </c>
      <c r="H145" s="163">
        <v>54</v>
      </c>
      <c r="I145" s="164">
        <f t="shared" si="120"/>
        <v>-0.41935483870967738</v>
      </c>
      <c r="J145" s="165">
        <f t="shared" si="121"/>
        <v>-0.89849624060150379</v>
      </c>
      <c r="K145" s="164">
        <f t="shared" si="122"/>
        <v>7.1164059514239401E-5</v>
      </c>
      <c r="L145" s="163">
        <v>3806</v>
      </c>
      <c r="M145" s="163">
        <v>2465</v>
      </c>
      <c r="N145" s="163">
        <v>689</v>
      </c>
      <c r="O145" s="163">
        <v>1637</v>
      </c>
      <c r="P145" s="163">
        <v>2212</v>
      </c>
      <c r="Q145" s="163">
        <v>1992</v>
      </c>
      <c r="R145" s="164">
        <f t="shared" si="123"/>
        <v>-9.9457504520795714E-2</v>
      </c>
      <c r="S145" s="165">
        <f t="shared" si="124"/>
        <v>-0.47661586967945346</v>
      </c>
      <c r="T145" s="164">
        <f t="shared" si="125"/>
        <v>5.6577568357461165E-4</v>
      </c>
      <c r="U145" s="163">
        <v>4338</v>
      </c>
      <c r="V145" s="163">
        <v>790</v>
      </c>
      <c r="W145" s="163">
        <v>1686</v>
      </c>
      <c r="X145" s="163">
        <v>2305</v>
      </c>
      <c r="Y145" s="163">
        <v>2046</v>
      </c>
      <c r="Z145" s="164">
        <f t="shared" si="126"/>
        <v>-0.11236442516268985</v>
      </c>
      <c r="AA145" s="165">
        <f t="shared" si="119"/>
        <v>-0.52835408022130015</v>
      </c>
      <c r="AB145" s="164">
        <f t="shared" si="127"/>
        <v>4.7807759531175517E-4</v>
      </c>
    </row>
    <row r="146" spans="1:28" x14ac:dyDescent="0.25">
      <c r="A146" s="56"/>
      <c r="B146" s="168" t="s">
        <v>145</v>
      </c>
      <c r="C146" s="169">
        <f t="shared" ref="C146:H146" si="128">C138-SUM(C139:C145)</f>
        <v>4306</v>
      </c>
      <c r="D146" s="169">
        <f t="shared" si="128"/>
        <v>1145</v>
      </c>
      <c r="E146" s="169">
        <f t="shared" si="128"/>
        <v>3684</v>
      </c>
      <c r="F146" s="169">
        <f t="shared" si="128"/>
        <v>7526</v>
      </c>
      <c r="G146" s="169">
        <f t="shared" si="128"/>
        <v>8151</v>
      </c>
      <c r="H146" s="169">
        <f t="shared" si="128"/>
        <v>9833</v>
      </c>
      <c r="I146" s="170">
        <f t="shared" si="120"/>
        <v>0.20635504846031161</v>
      </c>
      <c r="J146" s="171">
        <f t="shared" si="121"/>
        <v>1.2835578262888991</v>
      </c>
      <c r="K146" s="170">
        <f t="shared" si="122"/>
        <v>1.2958448096361408E-2</v>
      </c>
      <c r="L146" s="169">
        <f t="shared" ref="L146:Q146" si="129">L138-SUM(L139:L145)</f>
        <v>29300</v>
      </c>
      <c r="M146" s="169">
        <f t="shared" si="129"/>
        <v>11097</v>
      </c>
      <c r="N146" s="169">
        <f t="shared" si="129"/>
        <v>18478</v>
      </c>
      <c r="O146" s="169">
        <f t="shared" si="129"/>
        <v>47264</v>
      </c>
      <c r="P146" s="169">
        <f t="shared" si="129"/>
        <v>51497</v>
      </c>
      <c r="Q146" s="169">
        <f t="shared" si="129"/>
        <v>53308</v>
      </c>
      <c r="R146" s="170">
        <f t="shared" si="123"/>
        <v>3.5167097112453138E-2</v>
      </c>
      <c r="S146" s="171">
        <f t="shared" si="124"/>
        <v>0.81938566552901015</v>
      </c>
      <c r="T146" s="170">
        <f t="shared" si="125"/>
        <v>1.5140748062246686E-2</v>
      </c>
      <c r="U146" s="169">
        <f>U138-SUM(U139:U145)</f>
        <v>33606</v>
      </c>
      <c r="V146" s="169">
        <f>V138-SUM(V139:V145)</f>
        <v>27312</v>
      </c>
      <c r="W146" s="169">
        <f>W138-SUM(W139:W145)</f>
        <v>54790</v>
      </c>
      <c r="X146" s="169">
        <f>X138-SUM(X139:X145)</f>
        <v>59648</v>
      </c>
      <c r="Y146" s="169">
        <f>Y138-SUM(Y139:Y145)</f>
        <v>63141</v>
      </c>
      <c r="Z146" s="170">
        <f t="shared" si="126"/>
        <v>5.8560219957081605E-2</v>
      </c>
      <c r="AA146" s="171">
        <f t="shared" si="119"/>
        <v>0.87886091769326913</v>
      </c>
      <c r="AB146" s="170">
        <f t="shared" si="127"/>
        <v>1.4753811068220692E-2</v>
      </c>
    </row>
    <row r="147" spans="1:28" x14ac:dyDescent="0.25">
      <c r="A147" s="56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x14ac:dyDescent="0.25">
      <c r="A148" s="56"/>
      <c r="B148" s="154" t="s">
        <v>68</v>
      </c>
      <c r="C148" s="176">
        <f t="shared" ref="C148:H148" si="130">C149+C152</f>
        <v>27519</v>
      </c>
      <c r="D148" s="176">
        <f t="shared" si="130"/>
        <v>10903</v>
      </c>
      <c r="E148" s="176">
        <f t="shared" si="130"/>
        <v>15189</v>
      </c>
      <c r="F148" s="176">
        <f t="shared" si="130"/>
        <v>30370</v>
      </c>
      <c r="G148" s="176">
        <f t="shared" si="130"/>
        <v>30695</v>
      </c>
      <c r="H148" s="176">
        <f t="shared" si="130"/>
        <v>35796</v>
      </c>
      <c r="I148" s="177">
        <f>IFERROR(H148/G148-1,"-")</f>
        <v>0.16618341749470589</v>
      </c>
      <c r="J148" s="177">
        <f>IFERROR(H148/C148-1,"-")</f>
        <v>0.30077401068352771</v>
      </c>
      <c r="K148" s="177">
        <f>H148/H$8</f>
        <v>4.717386434021692E-2</v>
      </c>
      <c r="L148" s="176">
        <f t="shared" ref="L148:Q148" si="131">L149+L152</f>
        <v>94097</v>
      </c>
      <c r="M148" s="176">
        <f t="shared" si="131"/>
        <v>27129</v>
      </c>
      <c r="N148" s="176">
        <f t="shared" si="131"/>
        <v>55599</v>
      </c>
      <c r="O148" s="176">
        <f t="shared" si="131"/>
        <v>77698</v>
      </c>
      <c r="P148" s="176">
        <f t="shared" si="131"/>
        <v>83047</v>
      </c>
      <c r="Q148" s="176">
        <f t="shared" si="131"/>
        <v>81300</v>
      </c>
      <c r="R148" s="177">
        <f>IFERROR(Q148/P148-1,"-")</f>
        <v>-2.1036280660348905E-2</v>
      </c>
      <c r="S148" s="177">
        <f>IFERROR(Q148/L148-1,"-")</f>
        <v>-0.13599795955237681</v>
      </c>
      <c r="T148" s="177">
        <f>Q148/Q$8</f>
        <v>2.3091146121795143E-2</v>
      </c>
      <c r="U148" s="176">
        <f>U149+U152</f>
        <v>121616</v>
      </c>
      <c r="V148" s="176">
        <f>V149+V152</f>
        <v>70788</v>
      </c>
      <c r="W148" s="176">
        <f>W149+W152</f>
        <v>108068</v>
      </c>
      <c r="X148" s="176">
        <f>X149+X152</f>
        <v>113742</v>
      </c>
      <c r="Y148" s="176">
        <f>Y149+Y152</f>
        <v>117096</v>
      </c>
      <c r="Z148" s="177">
        <f>IFERROR(Y148/X148-1,"-")</f>
        <v>2.948778815213382E-2</v>
      </c>
      <c r="AA148" s="177">
        <f t="shared" ref="AA148:AA160" si="132">IFERROR(Y148/U148-1,"-")</f>
        <v>-3.7166162347059606E-2</v>
      </c>
      <c r="AB148" s="177">
        <f>Y148/Y$8</f>
        <v>2.7361179912329073E-2</v>
      </c>
    </row>
    <row r="149" spans="1:28" x14ac:dyDescent="0.25">
      <c r="A149" s="56"/>
      <c r="B149" s="157" t="s">
        <v>97</v>
      </c>
      <c r="C149" s="158">
        <v>17412</v>
      </c>
      <c r="D149" s="158">
        <v>7450</v>
      </c>
      <c r="E149" s="158">
        <v>8139</v>
      </c>
      <c r="F149" s="158">
        <v>18008</v>
      </c>
      <c r="G149" s="158">
        <v>17683</v>
      </c>
      <c r="H149" s="158">
        <v>18511</v>
      </c>
      <c r="I149" s="159">
        <f>IFERROR(H149/G149-1,"-")</f>
        <v>4.6824633829101403E-2</v>
      </c>
      <c r="J149" s="160">
        <f>IFERROR(H149/C149-1,"-")</f>
        <v>6.3117390305536425E-2</v>
      </c>
      <c r="K149" s="159">
        <f>H149/H$8</f>
        <v>2.4394776030890474E-2</v>
      </c>
      <c r="L149" s="158">
        <v>36028</v>
      </c>
      <c r="M149" s="158">
        <v>11710</v>
      </c>
      <c r="N149" s="158">
        <v>31999</v>
      </c>
      <c r="O149" s="158">
        <v>38624</v>
      </c>
      <c r="P149" s="158">
        <v>38986</v>
      </c>
      <c r="Q149" s="158">
        <v>34388</v>
      </c>
      <c r="R149" s="159">
        <f>IFERROR(Q149/P149-1,"-")</f>
        <v>-0.11793977325193661</v>
      </c>
      <c r="S149" s="160">
        <f>IFERROR(Q149/L149-1,"-")</f>
        <v>-4.5520150993671571E-2</v>
      </c>
      <c r="T149" s="159">
        <f>Q149/Q$8</f>
        <v>9.7670151640380249E-3</v>
      </c>
      <c r="U149" s="158">
        <v>53440</v>
      </c>
      <c r="V149" s="158">
        <v>40138</v>
      </c>
      <c r="W149" s="158">
        <v>56632</v>
      </c>
      <c r="X149" s="158">
        <v>56669</v>
      </c>
      <c r="Y149" s="158">
        <v>52899</v>
      </c>
      <c r="Z149" s="159">
        <f>IFERROR(Y149/X149-1,"-")</f>
        <v>-6.6526672431135192E-2</v>
      </c>
      <c r="AA149" s="160">
        <f t="shared" si="132"/>
        <v>-1.012350299401199E-2</v>
      </c>
      <c r="AB149" s="159">
        <f>Y149/Y$8</f>
        <v>1.2360619117495864E-2</v>
      </c>
    </row>
    <row r="150" spans="1:28" x14ac:dyDescent="0.25">
      <c r="A150" s="56"/>
      <c r="B150" s="162" t="s">
        <v>103</v>
      </c>
      <c r="C150" s="163">
        <v>6183</v>
      </c>
      <c r="D150" s="163">
        <v>2742</v>
      </c>
      <c r="E150" s="163">
        <v>4159</v>
      </c>
      <c r="F150" s="163">
        <v>6621</v>
      </c>
      <c r="G150" s="163">
        <v>5819</v>
      </c>
      <c r="H150" s="163">
        <v>5597</v>
      </c>
      <c r="I150" s="164">
        <f>IFERROR(H150/G150-1,"-")</f>
        <v>-3.8150885031792425E-2</v>
      </c>
      <c r="J150" s="165">
        <f>IFERROR(H150/C150-1,"-")</f>
        <v>-9.4775998706129738E-2</v>
      </c>
      <c r="K150" s="164">
        <f>H150/H$8</f>
        <v>7.3760229833555171E-3</v>
      </c>
      <c r="L150" s="163">
        <v>26435</v>
      </c>
      <c r="M150" s="163">
        <v>9259</v>
      </c>
      <c r="N150" s="163">
        <v>28141</v>
      </c>
      <c r="O150" s="163">
        <v>34603</v>
      </c>
      <c r="P150" s="163">
        <v>36698</v>
      </c>
      <c r="Q150" s="163">
        <v>31174</v>
      </c>
      <c r="R150" s="164">
        <f>IFERROR(Q150/P150-1,"-")</f>
        <v>-0.15052591421875849</v>
      </c>
      <c r="S150" s="165">
        <f>IFERROR(Q150/L150-1,"-")</f>
        <v>0.17926990731984116</v>
      </c>
      <c r="T150" s="164">
        <f>Q150/Q$8</f>
        <v>8.8541622287926433E-3</v>
      </c>
      <c r="U150" s="163">
        <v>32618</v>
      </c>
      <c r="V150" s="163">
        <v>32300</v>
      </c>
      <c r="W150" s="163">
        <v>41224</v>
      </c>
      <c r="X150" s="163">
        <v>42517</v>
      </c>
      <c r="Y150" s="163">
        <v>36771</v>
      </c>
      <c r="Z150" s="164">
        <f>IFERROR(Y150/X150-1,"-")</f>
        <v>-0.1351459416233507</v>
      </c>
      <c r="AA150" s="165">
        <f t="shared" si="132"/>
        <v>0.12732233735974008</v>
      </c>
      <c r="AB150" s="164">
        <f>Y150/Y$8</f>
        <v>8.5920778383228504E-3</v>
      </c>
    </row>
    <row r="151" spans="1:28" x14ac:dyDescent="0.25">
      <c r="A151" s="56"/>
      <c r="B151" s="162" t="s">
        <v>100</v>
      </c>
      <c r="C151" s="163">
        <v>11229</v>
      </c>
      <c r="D151" s="163">
        <v>4708</v>
      </c>
      <c r="E151" s="163">
        <v>3980</v>
      </c>
      <c r="F151" s="163">
        <v>11387</v>
      </c>
      <c r="G151" s="163">
        <v>11864</v>
      </c>
      <c r="H151" s="163">
        <v>12914</v>
      </c>
      <c r="I151" s="164">
        <f>IFERROR(H151/G151-1,"-")</f>
        <v>8.8503034389750601E-2</v>
      </c>
      <c r="J151" s="165">
        <f>IFERROR(H151/C151-1,"-")</f>
        <v>0.15005788583132951</v>
      </c>
      <c r="K151" s="164">
        <f>H151/H$8</f>
        <v>1.7018753047534956E-2</v>
      </c>
      <c r="L151" s="163">
        <v>9593</v>
      </c>
      <c r="M151" s="163">
        <v>2451</v>
      </c>
      <c r="N151" s="163">
        <v>3858</v>
      </c>
      <c r="O151" s="163">
        <v>4021</v>
      </c>
      <c r="P151" s="163">
        <v>2288</v>
      </c>
      <c r="Q151" s="163">
        <v>3214</v>
      </c>
      <c r="R151" s="164">
        <f>IFERROR(Q151/P151-1,"-")</f>
        <v>0.4047202797202798</v>
      </c>
      <c r="S151" s="165">
        <f>IFERROR(Q151/L151-1,"-")</f>
        <v>-0.66496403627645151</v>
      </c>
      <c r="T151" s="164">
        <f>Q151/Q$8</f>
        <v>9.1285293524538246E-4</v>
      </c>
      <c r="U151" s="163">
        <v>20822</v>
      </c>
      <c r="V151" s="163">
        <v>7838</v>
      </c>
      <c r="W151" s="163">
        <v>15408</v>
      </c>
      <c r="X151" s="163">
        <v>14152</v>
      </c>
      <c r="Y151" s="163">
        <v>16128</v>
      </c>
      <c r="Z151" s="164">
        <f>IFERROR(Y151/X151-1,"-")</f>
        <v>0.13962690785754672</v>
      </c>
      <c r="AA151" s="165">
        <f t="shared" si="132"/>
        <v>-0.22543463644222461</v>
      </c>
      <c r="AB151" s="164">
        <f>Y151/Y$8</f>
        <v>3.7685412791730144E-3</v>
      </c>
    </row>
    <row r="152" spans="1:28" x14ac:dyDescent="0.25">
      <c r="A152" s="56"/>
      <c r="B152" s="157" t="s">
        <v>107</v>
      </c>
      <c r="C152" s="158">
        <v>10107</v>
      </c>
      <c r="D152" s="158">
        <v>3453</v>
      </c>
      <c r="E152" s="158">
        <v>7050</v>
      </c>
      <c r="F152" s="158">
        <v>12362</v>
      </c>
      <c r="G152" s="158">
        <v>13012</v>
      </c>
      <c r="H152" s="158">
        <v>17285</v>
      </c>
      <c r="I152" s="159">
        <f>IFERROR(H152/G152-1,"-")</f>
        <v>0.3283891792191822</v>
      </c>
      <c r="J152" s="160">
        <f>IFERROR(H152/C152-1,"-")</f>
        <v>0.71020085089541896</v>
      </c>
      <c r="K152" s="159">
        <f>H152/H$8</f>
        <v>2.2779088309326446E-2</v>
      </c>
      <c r="L152" s="158">
        <v>58069</v>
      </c>
      <c r="M152" s="158">
        <v>15419</v>
      </c>
      <c r="N152" s="158">
        <v>23600</v>
      </c>
      <c r="O152" s="158">
        <v>39074</v>
      </c>
      <c r="P152" s="158">
        <v>44061</v>
      </c>
      <c r="Q152" s="158">
        <v>46912</v>
      </c>
      <c r="R152" s="159">
        <f>IFERROR(Q152/P152-1,"-")</f>
        <v>6.4705748848187694E-2</v>
      </c>
      <c r="S152" s="160">
        <f>IFERROR(Q152/L152-1,"-")</f>
        <v>-0.19213349635778121</v>
      </c>
      <c r="T152" s="159">
        <f>Q152/Q$8</f>
        <v>1.332413095775712E-2</v>
      </c>
      <c r="U152" s="158">
        <v>68176</v>
      </c>
      <c r="V152" s="158">
        <v>30650</v>
      </c>
      <c r="W152" s="158">
        <v>51436</v>
      </c>
      <c r="X152" s="158">
        <v>57073</v>
      </c>
      <c r="Y152" s="158">
        <v>64197</v>
      </c>
      <c r="Z152" s="159">
        <f>IFERROR(Y152/X152-1,"-")</f>
        <v>0.12482259562314924</v>
      </c>
      <c r="AA152" s="160">
        <f t="shared" si="132"/>
        <v>-5.8363647031213328E-2</v>
      </c>
      <c r="AB152" s="159">
        <f>Y152/Y$8</f>
        <v>1.5000560794833211E-2</v>
      </c>
    </row>
    <row r="153" spans="1:28" s="56" customFormat="1" x14ac:dyDescent="0.25">
      <c r="B153" s="162" t="s">
        <v>110</v>
      </c>
      <c r="C153" s="163">
        <v>1074</v>
      </c>
      <c r="D153" s="163">
        <v>412</v>
      </c>
      <c r="E153" s="163">
        <v>401</v>
      </c>
      <c r="F153" s="163">
        <v>974</v>
      </c>
      <c r="G153" s="163">
        <v>983</v>
      </c>
      <c r="H153" s="163">
        <v>1429</v>
      </c>
      <c r="I153" s="164">
        <f t="shared" ref="I153:I160" si="133">IFERROR(H153/G153-1,"-")</f>
        <v>0.45371312309257372</v>
      </c>
      <c r="J153" s="165">
        <f t="shared" ref="J153:J160" si="134">IFERROR(H153/C153-1,"-")</f>
        <v>0.33054003724394776</v>
      </c>
      <c r="K153" s="164">
        <f t="shared" ref="K153:K160" si="135">H153/H$8</f>
        <v>1.8832118712194094E-3</v>
      </c>
      <c r="L153" s="163">
        <v>20546</v>
      </c>
      <c r="M153" s="163">
        <v>5103</v>
      </c>
      <c r="N153" s="163">
        <v>5197</v>
      </c>
      <c r="O153" s="163">
        <v>18197</v>
      </c>
      <c r="P153" s="163">
        <v>17767</v>
      </c>
      <c r="Q153" s="163">
        <v>18362</v>
      </c>
      <c r="R153" s="164">
        <f t="shared" ref="R153:R160" si="136">IFERROR(Q153/P153-1,"-")</f>
        <v>3.3489052738222558E-2</v>
      </c>
      <c r="S153" s="165">
        <f t="shared" ref="S153:S160" si="137">IFERROR(Q153/L153-1,"-")</f>
        <v>-0.10629806288328625</v>
      </c>
      <c r="T153" s="164">
        <f t="shared" ref="T153:T160" si="138">Q153/Q$8</f>
        <v>5.2152475410627607E-3</v>
      </c>
      <c r="U153" s="163">
        <v>21620</v>
      </c>
      <c r="V153" s="163">
        <v>5598</v>
      </c>
      <c r="W153" s="163">
        <v>19171</v>
      </c>
      <c r="X153" s="163">
        <v>18750</v>
      </c>
      <c r="Y153" s="163">
        <v>19791</v>
      </c>
      <c r="Z153" s="164">
        <f t="shared" ref="Z153:Z160" si="139">IFERROR(Y153/X153-1,"-")</f>
        <v>5.5520000000000014E-2</v>
      </c>
      <c r="AA153" s="165">
        <f t="shared" si="132"/>
        <v>-8.4597594819611488E-2</v>
      </c>
      <c r="AB153" s="164">
        <f t="shared" ref="AB153:AB160" si="140">Y153/Y$8</f>
        <v>4.6244543933601891E-3</v>
      </c>
    </row>
    <row r="154" spans="1:28" s="56" customFormat="1" x14ac:dyDescent="0.25">
      <c r="B154" s="162" t="s">
        <v>113</v>
      </c>
      <c r="C154" s="163">
        <v>1972</v>
      </c>
      <c r="D154" s="163">
        <v>629</v>
      </c>
      <c r="E154" s="163">
        <v>1400</v>
      </c>
      <c r="F154" s="163">
        <v>2438</v>
      </c>
      <c r="G154" s="163">
        <v>2568</v>
      </c>
      <c r="H154" s="163">
        <v>2962</v>
      </c>
      <c r="I154" s="164">
        <f t="shared" si="133"/>
        <v>0.15342679127725867</v>
      </c>
      <c r="J154" s="165">
        <f t="shared" si="134"/>
        <v>0.50202839756592299</v>
      </c>
      <c r="K154" s="164">
        <f t="shared" si="135"/>
        <v>3.903480449651428E-3</v>
      </c>
      <c r="L154" s="163">
        <v>14400</v>
      </c>
      <c r="M154" s="163">
        <v>3882</v>
      </c>
      <c r="N154" s="163">
        <v>6636</v>
      </c>
      <c r="O154" s="163">
        <v>7498</v>
      </c>
      <c r="P154" s="163">
        <v>7764</v>
      </c>
      <c r="Q154" s="163">
        <v>7140</v>
      </c>
      <c r="R154" s="164">
        <f t="shared" si="136"/>
        <v>-8.037094281298296E-2</v>
      </c>
      <c r="S154" s="165">
        <f t="shared" si="137"/>
        <v>-0.50416666666666665</v>
      </c>
      <c r="T154" s="164">
        <f t="shared" si="138"/>
        <v>2.0279309140174332E-3</v>
      </c>
      <c r="U154" s="163">
        <v>16372</v>
      </c>
      <c r="V154" s="163">
        <v>8036</v>
      </c>
      <c r="W154" s="163">
        <v>9936</v>
      </c>
      <c r="X154" s="163">
        <v>10332</v>
      </c>
      <c r="Y154" s="163">
        <v>10102</v>
      </c>
      <c r="Z154" s="164">
        <f t="shared" si="139"/>
        <v>-2.2260936895083239E-2</v>
      </c>
      <c r="AA154" s="165">
        <f t="shared" si="132"/>
        <v>-0.38297092597117033</v>
      </c>
      <c r="AB154" s="164">
        <f t="shared" si="140"/>
        <v>2.3604789187875617E-3</v>
      </c>
    </row>
    <row r="155" spans="1:28" x14ac:dyDescent="0.25">
      <c r="A155" s="56"/>
      <c r="B155" s="162" t="s">
        <v>116</v>
      </c>
      <c r="C155" s="163">
        <v>1295</v>
      </c>
      <c r="D155" s="163">
        <v>522</v>
      </c>
      <c r="E155" s="163">
        <v>1370</v>
      </c>
      <c r="F155" s="163">
        <v>2211</v>
      </c>
      <c r="G155" s="163">
        <v>2245</v>
      </c>
      <c r="H155" s="163">
        <v>2884</v>
      </c>
      <c r="I155" s="164">
        <f t="shared" si="133"/>
        <v>0.2846325167037862</v>
      </c>
      <c r="J155" s="165">
        <f t="shared" si="134"/>
        <v>1.2270270270270269</v>
      </c>
      <c r="K155" s="164">
        <f t="shared" si="135"/>
        <v>3.8006879192419708E-3</v>
      </c>
      <c r="L155" s="163">
        <v>8444</v>
      </c>
      <c r="M155" s="163">
        <v>1705</v>
      </c>
      <c r="N155" s="163">
        <v>3754</v>
      </c>
      <c r="O155" s="163">
        <v>4261</v>
      </c>
      <c r="P155" s="163">
        <v>7004</v>
      </c>
      <c r="Q155" s="163">
        <v>8840</v>
      </c>
      <c r="R155" s="164">
        <f t="shared" si="136"/>
        <v>0.26213592233009719</v>
      </c>
      <c r="S155" s="165">
        <f t="shared" si="137"/>
        <v>4.6897205116058771E-2</v>
      </c>
      <c r="T155" s="164">
        <f t="shared" si="138"/>
        <v>2.5107716078311081E-3</v>
      </c>
      <c r="U155" s="163">
        <v>9739</v>
      </c>
      <c r="V155" s="163">
        <v>5124</v>
      </c>
      <c r="W155" s="163">
        <v>6472</v>
      </c>
      <c r="X155" s="163">
        <v>9249</v>
      </c>
      <c r="Y155" s="163">
        <v>11724</v>
      </c>
      <c r="Z155" s="164">
        <f t="shared" si="139"/>
        <v>0.26759649691858578</v>
      </c>
      <c r="AA155" s="165">
        <f t="shared" si="132"/>
        <v>0.2038196940137591</v>
      </c>
      <c r="AB155" s="164">
        <f t="shared" si="140"/>
        <v>2.739482760232169E-3</v>
      </c>
    </row>
    <row r="156" spans="1:28" x14ac:dyDescent="0.25">
      <c r="A156" s="56"/>
      <c r="B156" s="162" t="s">
        <v>123</v>
      </c>
      <c r="C156" s="163">
        <v>534</v>
      </c>
      <c r="D156" s="163">
        <v>243</v>
      </c>
      <c r="E156" s="163">
        <v>317</v>
      </c>
      <c r="F156" s="163">
        <v>761</v>
      </c>
      <c r="G156" s="163">
        <v>634</v>
      </c>
      <c r="H156" s="163">
        <v>898</v>
      </c>
      <c r="I156" s="164">
        <f t="shared" si="133"/>
        <v>0.41640378548895907</v>
      </c>
      <c r="J156" s="165">
        <f t="shared" si="134"/>
        <v>0.68164794007490648</v>
      </c>
      <c r="K156" s="164">
        <f t="shared" si="135"/>
        <v>1.1834319526627219E-3</v>
      </c>
      <c r="L156" s="163">
        <v>1018</v>
      </c>
      <c r="M156" s="163">
        <v>327</v>
      </c>
      <c r="N156" s="163">
        <v>589</v>
      </c>
      <c r="O156" s="163">
        <v>856</v>
      </c>
      <c r="P156" s="163">
        <v>868</v>
      </c>
      <c r="Q156" s="163">
        <v>969</v>
      </c>
      <c r="R156" s="164">
        <f t="shared" si="136"/>
        <v>0.11635944700460832</v>
      </c>
      <c r="S156" s="165">
        <f t="shared" si="137"/>
        <v>-4.8133595284872266E-2</v>
      </c>
      <c r="T156" s="164">
        <f t="shared" si="138"/>
        <v>2.7521919547379454E-4</v>
      </c>
      <c r="U156" s="163">
        <v>1552</v>
      </c>
      <c r="V156" s="163">
        <v>906</v>
      </c>
      <c r="W156" s="163">
        <v>1617</v>
      </c>
      <c r="X156" s="163">
        <v>1502</v>
      </c>
      <c r="Y156" s="163">
        <v>1867</v>
      </c>
      <c r="Z156" s="164">
        <f t="shared" si="139"/>
        <v>0.24300932090545935</v>
      </c>
      <c r="AA156" s="165">
        <f t="shared" si="132"/>
        <v>0.20296391752577314</v>
      </c>
      <c r="AB156" s="164">
        <f t="shared" si="140"/>
        <v>4.3625164733482254E-4</v>
      </c>
    </row>
    <row r="157" spans="1:28" x14ac:dyDescent="0.25">
      <c r="A157" s="56"/>
      <c r="B157" s="162" t="s">
        <v>119</v>
      </c>
      <c r="C157" s="163">
        <v>433</v>
      </c>
      <c r="D157" s="163">
        <v>218</v>
      </c>
      <c r="E157" s="163">
        <v>351</v>
      </c>
      <c r="F157" s="163">
        <v>597</v>
      </c>
      <c r="G157" s="163">
        <v>569</v>
      </c>
      <c r="H157" s="163">
        <v>772</v>
      </c>
      <c r="I157" s="164">
        <f t="shared" si="133"/>
        <v>0.35676625659050965</v>
      </c>
      <c r="J157" s="165">
        <f t="shared" si="134"/>
        <v>0.78290993071593529</v>
      </c>
      <c r="K157" s="164">
        <f t="shared" si="135"/>
        <v>1.0173824804628299E-3</v>
      </c>
      <c r="L157" s="163">
        <v>2553</v>
      </c>
      <c r="M157" s="163">
        <v>974</v>
      </c>
      <c r="N157" s="163">
        <v>1393</v>
      </c>
      <c r="O157" s="163">
        <v>2346</v>
      </c>
      <c r="P157" s="163">
        <v>2305</v>
      </c>
      <c r="Q157" s="163">
        <v>2540</v>
      </c>
      <c r="R157" s="164">
        <f t="shared" si="136"/>
        <v>0.10195227765726678</v>
      </c>
      <c r="S157" s="165">
        <f t="shared" si="137"/>
        <v>-5.0920485703094265E-3</v>
      </c>
      <c r="T157" s="164">
        <f t="shared" si="138"/>
        <v>7.2142080134513734E-4</v>
      </c>
      <c r="U157" s="163">
        <v>2986</v>
      </c>
      <c r="V157" s="163">
        <v>1744</v>
      </c>
      <c r="W157" s="163">
        <v>2943</v>
      </c>
      <c r="X157" s="163">
        <v>2874</v>
      </c>
      <c r="Y157" s="163">
        <v>3312</v>
      </c>
      <c r="Z157" s="164">
        <f t="shared" si="139"/>
        <v>0.15240083507306879</v>
      </c>
      <c r="AA157" s="165">
        <f t="shared" si="132"/>
        <v>0.10917615539182846</v>
      </c>
      <c r="AB157" s="164">
        <f t="shared" si="140"/>
        <v>7.7389686983017267E-4</v>
      </c>
    </row>
    <row r="158" spans="1:28" x14ac:dyDescent="0.25">
      <c r="A158" s="56"/>
      <c r="B158" s="162" t="s">
        <v>128</v>
      </c>
      <c r="C158" s="163">
        <v>159</v>
      </c>
      <c r="D158" s="163">
        <v>56</v>
      </c>
      <c r="E158" s="163">
        <v>71</v>
      </c>
      <c r="F158" s="163">
        <v>195</v>
      </c>
      <c r="G158" s="163">
        <v>156</v>
      </c>
      <c r="H158" s="163">
        <v>110</v>
      </c>
      <c r="I158" s="164">
        <f t="shared" si="133"/>
        <v>-0.29487179487179482</v>
      </c>
      <c r="J158" s="165">
        <f t="shared" si="134"/>
        <v>-0.30817610062893086</v>
      </c>
      <c r="K158" s="164">
        <f t="shared" si="135"/>
        <v>1.449638249364136E-4</v>
      </c>
      <c r="L158" s="163">
        <v>251</v>
      </c>
      <c r="M158" s="163">
        <v>174</v>
      </c>
      <c r="N158" s="163">
        <v>211</v>
      </c>
      <c r="O158" s="163">
        <v>277</v>
      </c>
      <c r="P158" s="163">
        <v>276</v>
      </c>
      <c r="Q158" s="163">
        <v>264</v>
      </c>
      <c r="R158" s="164">
        <f t="shared" si="136"/>
        <v>-4.3478260869565188E-2</v>
      </c>
      <c r="S158" s="165">
        <f t="shared" si="137"/>
        <v>5.1792828685258918E-2</v>
      </c>
      <c r="T158" s="164">
        <f t="shared" si="138"/>
        <v>7.4982319509888295E-5</v>
      </c>
      <c r="U158" s="163">
        <v>410</v>
      </c>
      <c r="V158" s="163">
        <v>282</v>
      </c>
      <c r="W158" s="163">
        <v>472</v>
      </c>
      <c r="X158" s="163">
        <v>432</v>
      </c>
      <c r="Y158" s="163">
        <v>374</v>
      </c>
      <c r="Z158" s="164">
        <f t="shared" si="139"/>
        <v>-0.1342592592592593</v>
      </c>
      <c r="AA158" s="165">
        <f t="shared" si="132"/>
        <v>-8.7804878048780455E-2</v>
      </c>
      <c r="AB158" s="164">
        <f t="shared" si="140"/>
        <v>8.7390528175267074E-5</v>
      </c>
    </row>
    <row r="159" spans="1:28" x14ac:dyDescent="0.25">
      <c r="A159" s="56"/>
      <c r="B159" s="162" t="s">
        <v>131</v>
      </c>
      <c r="C159" s="163">
        <v>218</v>
      </c>
      <c r="D159" s="163">
        <v>67</v>
      </c>
      <c r="E159" s="163">
        <v>84</v>
      </c>
      <c r="F159" s="163">
        <v>99</v>
      </c>
      <c r="G159" s="163">
        <v>155</v>
      </c>
      <c r="H159" s="163">
        <v>126</v>
      </c>
      <c r="I159" s="164">
        <f t="shared" si="133"/>
        <v>-0.18709677419354842</v>
      </c>
      <c r="J159" s="165">
        <f t="shared" si="134"/>
        <v>-0.42201834862385323</v>
      </c>
      <c r="K159" s="164">
        <f t="shared" si="135"/>
        <v>1.6604947219989194E-4</v>
      </c>
      <c r="L159" s="163">
        <v>755</v>
      </c>
      <c r="M159" s="163">
        <v>228</v>
      </c>
      <c r="N159" s="163">
        <v>362</v>
      </c>
      <c r="O159" s="163">
        <v>555</v>
      </c>
      <c r="P159" s="163">
        <v>677</v>
      </c>
      <c r="Q159" s="163">
        <v>456</v>
      </c>
      <c r="R159" s="164">
        <f t="shared" si="136"/>
        <v>-0.3264401772525849</v>
      </c>
      <c r="S159" s="165">
        <f t="shared" si="137"/>
        <v>-0.39602649006622515</v>
      </c>
      <c r="T159" s="164">
        <f t="shared" si="138"/>
        <v>1.2951491551707977E-4</v>
      </c>
      <c r="U159" s="163">
        <v>973</v>
      </c>
      <c r="V159" s="163">
        <v>446</v>
      </c>
      <c r="W159" s="163">
        <v>654</v>
      </c>
      <c r="X159" s="163">
        <v>832</v>
      </c>
      <c r="Y159" s="163">
        <v>582</v>
      </c>
      <c r="Z159" s="164">
        <f t="shared" si="139"/>
        <v>-0.30048076923076927</v>
      </c>
      <c r="AA159" s="165">
        <f t="shared" si="132"/>
        <v>-0.40184994861253853</v>
      </c>
      <c r="AB159" s="164">
        <f t="shared" si="140"/>
        <v>1.3599274705349047E-4</v>
      </c>
    </row>
    <row r="160" spans="1:28" x14ac:dyDescent="0.25">
      <c r="A160" s="56"/>
      <c r="B160" s="168" t="s">
        <v>145</v>
      </c>
      <c r="C160" s="169">
        <f t="shared" ref="C160:H160" si="141">C152-SUM(C153:C159)</f>
        <v>4422</v>
      </c>
      <c r="D160" s="169">
        <f t="shared" si="141"/>
        <v>1306</v>
      </c>
      <c r="E160" s="169">
        <f t="shared" si="141"/>
        <v>3056</v>
      </c>
      <c r="F160" s="169">
        <f t="shared" si="141"/>
        <v>5087</v>
      </c>
      <c r="G160" s="169">
        <f t="shared" si="141"/>
        <v>5702</v>
      </c>
      <c r="H160" s="169">
        <f t="shared" si="141"/>
        <v>8104</v>
      </c>
      <c r="I160" s="170">
        <f t="shared" si="133"/>
        <v>0.42125569975447208</v>
      </c>
      <c r="J160" s="171">
        <f t="shared" si="134"/>
        <v>0.83265490728177305</v>
      </c>
      <c r="K160" s="170">
        <f t="shared" si="135"/>
        <v>1.0679880338951779E-2</v>
      </c>
      <c r="L160" s="169">
        <f t="shared" ref="L160:Q160" si="142">L152-SUM(L153:L159)</f>
        <v>10102</v>
      </c>
      <c r="M160" s="169">
        <f t="shared" si="142"/>
        <v>3026</v>
      </c>
      <c r="N160" s="169">
        <f t="shared" si="142"/>
        <v>5458</v>
      </c>
      <c r="O160" s="169">
        <f t="shared" si="142"/>
        <v>5084</v>
      </c>
      <c r="P160" s="169">
        <f t="shared" si="142"/>
        <v>7400</v>
      </c>
      <c r="Q160" s="169">
        <f t="shared" si="142"/>
        <v>8341</v>
      </c>
      <c r="R160" s="170">
        <f t="shared" si="136"/>
        <v>0.12716216216216214</v>
      </c>
      <c r="S160" s="171">
        <f t="shared" si="137"/>
        <v>-0.17432191645218764</v>
      </c>
      <c r="T160" s="170">
        <f t="shared" si="138"/>
        <v>2.3690436629999175E-3</v>
      </c>
      <c r="U160" s="169">
        <f>U152-SUM(U153:U159)</f>
        <v>14524</v>
      </c>
      <c r="V160" s="169">
        <f>V152-SUM(V153:V159)</f>
        <v>8514</v>
      </c>
      <c r="W160" s="169">
        <f>W152-SUM(W153:W159)</f>
        <v>10171</v>
      </c>
      <c r="X160" s="169">
        <f>X152-SUM(X153:X159)</f>
        <v>13102</v>
      </c>
      <c r="Y160" s="169">
        <f>Y152-SUM(Y153:Y159)</f>
        <v>16445</v>
      </c>
      <c r="Z160" s="170">
        <f t="shared" si="139"/>
        <v>0.25515188520836518</v>
      </c>
      <c r="AA160" s="171">
        <f t="shared" si="132"/>
        <v>0.13226383916276507</v>
      </c>
      <c r="AB160" s="170">
        <f t="shared" si="140"/>
        <v>3.8426129300595377E-3</v>
      </c>
    </row>
    <row r="161" spans="1:28" ht="6" customHeight="1" x14ac:dyDescent="0.25">
      <c r="A161" s="56"/>
      <c r="C161" s="79"/>
      <c r="D161" s="79"/>
      <c r="E161" s="79"/>
      <c r="F161" s="79"/>
      <c r="G161" s="79"/>
      <c r="H161" s="79"/>
      <c r="I161" s="79"/>
      <c r="L161" s="79"/>
      <c r="M161" s="79"/>
      <c r="N161" s="79"/>
      <c r="O161" s="79"/>
      <c r="P161" s="79"/>
      <c r="Q161" s="79"/>
      <c r="R161" s="79"/>
      <c r="U161" s="79"/>
      <c r="V161" s="79"/>
      <c r="W161" s="79"/>
      <c r="X161" s="79"/>
      <c r="Y161" s="79"/>
      <c r="Z161" s="79"/>
    </row>
    <row r="162" spans="1:28" ht="6" customHeight="1" x14ac:dyDescent="0.25">
      <c r="A162" s="56"/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</row>
    <row r="163" spans="1:28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C8FEFF-AAF4-4B5B-9EE2-8E28F653E46F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</row>
    <row r="5" spans="1:26" ht="6" customHeight="1" x14ac:dyDescent="0.25"/>
    <row r="6" spans="1:26" ht="15.75" x14ac:dyDescent="0.25">
      <c r="B6" s="181"/>
      <c r="C6" s="302" t="s">
        <v>62</v>
      </c>
      <c r="D6" s="303"/>
      <c r="E6" s="303"/>
      <c r="F6" s="303"/>
      <c r="G6" s="303"/>
      <c r="H6" s="303"/>
      <c r="I6" s="303"/>
      <c r="J6" s="303"/>
      <c r="K6" s="302" t="s">
        <v>61</v>
      </c>
      <c r="L6" s="303"/>
      <c r="M6" s="303"/>
      <c r="N6" s="303"/>
      <c r="O6" s="303"/>
      <c r="P6" s="303"/>
      <c r="Q6" s="303"/>
      <c r="R6" s="303"/>
      <c r="S6" s="302" t="s">
        <v>137</v>
      </c>
      <c r="T6" s="303"/>
      <c r="U6" s="303"/>
      <c r="V6" s="303"/>
      <c r="W6" s="303"/>
      <c r="X6" s="303"/>
      <c r="Y6" s="303"/>
      <c r="Z6" s="303"/>
    </row>
    <row r="7" spans="1:26" s="144" customFormat="1" ht="72" customHeight="1" x14ac:dyDescent="0.25">
      <c r="B7" s="145"/>
      <c r="C7" s="182">
        <f>D7-1</f>
        <v>2019</v>
      </c>
      <c r="D7" s="182">
        <f>E7-1</f>
        <v>2020</v>
      </c>
      <c r="E7" s="182">
        <f>F7-1</f>
        <v>2021</v>
      </c>
      <c r="F7" s="182">
        <f>G7-1</f>
        <v>2022</v>
      </c>
      <c r="G7" s="182">
        <v>2023</v>
      </c>
      <c r="H7" s="173" t="str">
        <f>CONCATENATE("var. ",RIGHT(G7,2),"/",RIGHT(F7,2))</f>
        <v>var. 23/22</v>
      </c>
      <c r="I7" s="173" t="str">
        <f>CONCATENATE("var. ",RIGHT(G7,2),"/",RIGHT(C7,2))</f>
        <v>var. 23/19</v>
      </c>
      <c r="J7" s="173" t="str">
        <f>CONCATENATE("Cuota s/ total lugares de residencia ",RIGHT(G7,4))</f>
        <v>Cuota s/ total lugares de residencia 2023</v>
      </c>
      <c r="K7" s="182">
        <f>L7-1</f>
        <v>2019</v>
      </c>
      <c r="L7" s="182">
        <f>M7-1</f>
        <v>2020</v>
      </c>
      <c r="M7" s="182">
        <f>N7-1</f>
        <v>2021</v>
      </c>
      <c r="N7" s="182">
        <f>O7-1</f>
        <v>2022</v>
      </c>
      <c r="O7" s="182">
        <v>2023</v>
      </c>
      <c r="P7" s="173" t="str">
        <f>CONCATENATE("var. ",RIGHT(O7,2),"/",RIGHT(N7,2))</f>
        <v>var. 23/22</v>
      </c>
      <c r="Q7" s="173" t="str">
        <f>CONCATENATE("var. ",RIGHT(O7,2),"/",RIGHT(K7,2))</f>
        <v>var. 23/19</v>
      </c>
      <c r="R7" s="173" t="str">
        <f>CONCATENATE("Cuota s/ total lugares de residencia ",RIGHT(O7,4))</f>
        <v>Cuota s/ total lugares de residencia 2023</v>
      </c>
      <c r="S7" s="182">
        <f>T7-1</f>
        <v>2019</v>
      </c>
      <c r="T7" s="182">
        <f>U7-1</f>
        <v>2020</v>
      </c>
      <c r="U7" s="182">
        <f>V7-1</f>
        <v>2021</v>
      </c>
      <c r="V7" s="182">
        <f>W7-1</f>
        <v>2022</v>
      </c>
      <c r="W7" s="182">
        <v>2023</v>
      </c>
      <c r="X7" s="173" t="str">
        <f>CONCATENATE("var. ",RIGHT(W7,2),"/",RIGHT(V7,2))</f>
        <v>var. 23/22</v>
      </c>
      <c r="Y7" s="173" t="str">
        <f>CONCATENATE("var. ",RIGHT(W7,2),"/",RIGHT(S7,2))</f>
        <v>var. 23/19</v>
      </c>
      <c r="Z7" s="173" t="str">
        <f>CONCATENATE("Cuota s/ total lugares de residencia ",RIGHT(U7,4))</f>
        <v>Cuota s/ total lugares de residencia 2021</v>
      </c>
    </row>
    <row r="8" spans="1:26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</row>
    <row r="9" spans="1:26" x14ac:dyDescent="0.25">
      <c r="A9" s="1" t="s">
        <v>0</v>
      </c>
      <c r="B9" s="154" t="s">
        <v>68</v>
      </c>
      <c r="C9" s="176">
        <f>C10+C13</f>
        <v>742048</v>
      </c>
      <c r="D9" s="176">
        <f>D10+D13</f>
        <v>244233</v>
      </c>
      <c r="E9" s="176">
        <f>E10+E13</f>
        <v>332855</v>
      </c>
      <c r="F9" s="176">
        <f>F10+F13</f>
        <v>672483</v>
      </c>
      <c r="G9" s="176">
        <f>G10+G13</f>
        <v>738404</v>
      </c>
      <c r="H9" s="177">
        <f>IFERROR(G9/F9-1,"-")</f>
        <v>9.8026269809050826E-2</v>
      </c>
      <c r="I9" s="177">
        <f>IFERROR(G9/C9-1,"-")</f>
        <v>-4.9107335374530825E-3</v>
      </c>
      <c r="J9" s="177">
        <f>G9/G$9</f>
        <v>1</v>
      </c>
      <c r="K9" s="176">
        <f>K10+K13</f>
        <v>2826140</v>
      </c>
      <c r="L9" s="176">
        <f>L10+L13</f>
        <v>956053</v>
      </c>
      <c r="M9" s="176">
        <f>M10+M13</f>
        <v>1525176</v>
      </c>
      <c r="N9" s="176">
        <f>N10+N13</f>
        <v>3104390</v>
      </c>
      <c r="O9" s="176">
        <f>O10+O13</f>
        <v>3350154</v>
      </c>
      <c r="P9" s="177">
        <f>IFERROR(O9/N9-1,"-")</f>
        <v>7.9166599557400907E-2</v>
      </c>
      <c r="Q9" s="177">
        <f>IFERROR(O9/K9-1,"-")</f>
        <v>0.18541685832973598</v>
      </c>
      <c r="R9" s="177">
        <f>O9/O$9</f>
        <v>1</v>
      </c>
      <c r="S9" s="176">
        <f>S10+S13</f>
        <v>3568188</v>
      </c>
      <c r="T9" s="176">
        <f>T10+T13</f>
        <v>1200286</v>
      </c>
      <c r="U9" s="176">
        <f>U10+U13</f>
        <v>1858031</v>
      </c>
      <c r="V9" s="176">
        <f>V10+V13</f>
        <v>3776873</v>
      </c>
      <c r="W9" s="176">
        <f>W10+W13</f>
        <v>4088558</v>
      </c>
      <c r="X9" s="177">
        <f>IFERROR(W9/V9-1,"-")</f>
        <v>8.2524617587088622E-2</v>
      </c>
      <c r="Y9" s="177">
        <f>IFERROR(W9/S9-1,"-")</f>
        <v>0.14583592568552994</v>
      </c>
      <c r="Z9" s="177">
        <f t="shared" ref="Z9:Z21" si="0">U9/U$9</f>
        <v>1</v>
      </c>
    </row>
    <row r="10" spans="1:26" x14ac:dyDescent="0.25">
      <c r="A10" s="1" t="s">
        <v>96</v>
      </c>
      <c r="B10" s="157" t="s">
        <v>97</v>
      </c>
      <c r="C10" s="158">
        <v>188231</v>
      </c>
      <c r="D10" s="158">
        <v>79595</v>
      </c>
      <c r="E10" s="158">
        <v>119848</v>
      </c>
      <c r="F10" s="158">
        <v>173672</v>
      </c>
      <c r="G10" s="158">
        <v>206738</v>
      </c>
      <c r="H10" s="159">
        <f>IFERROR(G10/F10-1,"-")</f>
        <v>0.1903933852319315</v>
      </c>
      <c r="I10" s="160">
        <f t="shared" ref="I10:I73" si="1">IFERROR(G10/C10-1,"-")</f>
        <v>9.8320680440522557E-2</v>
      </c>
      <c r="J10" s="159">
        <f>G10/G$9</f>
        <v>0.27997952340453192</v>
      </c>
      <c r="K10" s="158">
        <v>674588</v>
      </c>
      <c r="L10" s="158">
        <v>297299</v>
      </c>
      <c r="M10" s="158">
        <v>549418</v>
      </c>
      <c r="N10" s="158">
        <v>688398</v>
      </c>
      <c r="O10" s="158">
        <v>674557</v>
      </c>
      <c r="P10" s="159">
        <f>IFERROR(O10/N10-1,"-")</f>
        <v>-2.0106101412264432E-2</v>
      </c>
      <c r="Q10" s="160">
        <f t="shared" ref="Q10:Q21" si="2">IFERROR(O10/K10-1,"-")</f>
        <v>-4.5953974870616143E-5</v>
      </c>
      <c r="R10" s="159">
        <f>O10/O$9</f>
        <v>0.20135104236999254</v>
      </c>
      <c r="S10" s="158">
        <v>862819</v>
      </c>
      <c r="T10" s="158">
        <v>376894</v>
      </c>
      <c r="U10" s="158">
        <v>669266</v>
      </c>
      <c r="V10" s="158">
        <v>862070</v>
      </c>
      <c r="W10" s="158">
        <v>881295</v>
      </c>
      <c r="X10" s="159">
        <f>IFERROR(W10/V10-1,"-")</f>
        <v>2.2300973238832178E-2</v>
      </c>
      <c r="Y10" s="160">
        <f t="shared" ref="Y10:Y21" si="3">IFERROR(W10/S10-1,"-")</f>
        <v>2.1413529372904305E-2</v>
      </c>
      <c r="Z10" s="159">
        <f t="shared" si="0"/>
        <v>0.36020174044458891</v>
      </c>
    </row>
    <row r="11" spans="1:26" x14ac:dyDescent="0.25">
      <c r="A11" s="161" t="s">
        <v>103</v>
      </c>
      <c r="B11" s="162" t="s">
        <v>103</v>
      </c>
      <c r="C11" s="163">
        <v>91591</v>
      </c>
      <c r="D11" s="163">
        <v>38726</v>
      </c>
      <c r="E11" s="163">
        <v>76913</v>
      </c>
      <c r="F11" s="163">
        <v>97401</v>
      </c>
      <c r="G11" s="163">
        <v>116854</v>
      </c>
      <c r="H11" s="164">
        <f>IFERROR(G11/F11-1,"-")</f>
        <v>0.19972074208683699</v>
      </c>
      <c r="I11" s="165">
        <f t="shared" si="1"/>
        <v>0.27582404384710291</v>
      </c>
      <c r="J11" s="164">
        <f>G11/G$9</f>
        <v>0.15825212214451709</v>
      </c>
      <c r="K11" s="163">
        <v>220823</v>
      </c>
      <c r="L11" s="163">
        <v>112436</v>
      </c>
      <c r="M11" s="163">
        <v>248239</v>
      </c>
      <c r="N11" s="163">
        <v>235468</v>
      </c>
      <c r="O11" s="163">
        <v>223216</v>
      </c>
      <c r="P11" s="164">
        <f>IFERROR(O11/N11-1,"-")</f>
        <v>-5.2032547947067131E-2</v>
      </c>
      <c r="Q11" s="165">
        <f t="shared" si="2"/>
        <v>1.083673349243508E-2</v>
      </c>
      <c r="R11" s="164">
        <f>O11/O$9</f>
        <v>6.6628578865329774E-2</v>
      </c>
      <c r="S11" s="163">
        <v>312414</v>
      </c>
      <c r="T11" s="163">
        <v>151162</v>
      </c>
      <c r="U11" s="163">
        <v>325152</v>
      </c>
      <c r="V11" s="163">
        <v>332869</v>
      </c>
      <c r="W11" s="163">
        <v>340070</v>
      </c>
      <c r="X11" s="164">
        <f>IFERROR(W11/V11-1,"-")</f>
        <v>2.1633134956995148E-2</v>
      </c>
      <c r="Y11" s="165">
        <f t="shared" si="3"/>
        <v>8.8523561684175522E-2</v>
      </c>
      <c r="Z11" s="164">
        <f t="shared" si="0"/>
        <v>0.17499815665077709</v>
      </c>
    </row>
    <row r="12" spans="1:26" x14ac:dyDescent="0.25">
      <c r="A12" s="161" t="s">
        <v>100</v>
      </c>
      <c r="B12" s="162" t="s">
        <v>100</v>
      </c>
      <c r="C12" s="163">
        <v>96640</v>
      </c>
      <c r="D12" s="163">
        <v>40869</v>
      </c>
      <c r="E12" s="163">
        <v>42935</v>
      </c>
      <c r="F12" s="163">
        <v>76271</v>
      </c>
      <c r="G12" s="163">
        <v>89884</v>
      </c>
      <c r="H12" s="164">
        <f>IFERROR(G12/F12-1,"-")</f>
        <v>0.17848199184486901</v>
      </c>
      <c r="I12" s="165">
        <f t="shared" si="1"/>
        <v>-6.990894039735096E-2</v>
      </c>
      <c r="J12" s="164">
        <f>G12/G$9</f>
        <v>0.12172740126001484</v>
      </c>
      <c r="K12" s="163">
        <v>453765</v>
      </c>
      <c r="L12" s="163">
        <v>184863</v>
      </c>
      <c r="M12" s="163">
        <v>301179</v>
      </c>
      <c r="N12" s="163">
        <v>452930</v>
      </c>
      <c r="O12" s="163">
        <v>451341</v>
      </c>
      <c r="P12" s="164">
        <f>IFERROR(O12/N12-1,"-")</f>
        <v>-3.5082683858432828E-3</v>
      </c>
      <c r="Q12" s="165">
        <f t="shared" si="2"/>
        <v>-5.3419721662093522E-3</v>
      </c>
      <c r="R12" s="164">
        <f>O12/O$9</f>
        <v>0.13472246350466277</v>
      </c>
      <c r="S12" s="163">
        <v>550405</v>
      </c>
      <c r="T12" s="163">
        <v>225732</v>
      </c>
      <c r="U12" s="163">
        <v>344114</v>
      </c>
      <c r="V12" s="163">
        <v>529201</v>
      </c>
      <c r="W12" s="163">
        <v>541225</v>
      </c>
      <c r="X12" s="164">
        <f>IFERROR(W12/V12-1,"-")</f>
        <v>2.272104550066989E-2</v>
      </c>
      <c r="Y12" s="165">
        <f t="shared" si="3"/>
        <v>-1.6678627556072301E-2</v>
      </c>
      <c r="Z12" s="164">
        <f t="shared" si="0"/>
        <v>0.18520358379381183</v>
      </c>
    </row>
    <row r="13" spans="1:26" x14ac:dyDescent="0.25">
      <c r="A13" s="1" t="s">
        <v>146</v>
      </c>
      <c r="B13" s="157" t="s">
        <v>107</v>
      </c>
      <c r="C13" s="158">
        <v>553817</v>
      </c>
      <c r="D13" s="158">
        <v>164638</v>
      </c>
      <c r="E13" s="158">
        <v>213007</v>
      </c>
      <c r="F13" s="158">
        <v>498811</v>
      </c>
      <c r="G13" s="158">
        <v>531666</v>
      </c>
      <c r="H13" s="159">
        <f>IFERROR(G13/F13-1,"-")</f>
        <v>6.5866630848157026E-2</v>
      </c>
      <c r="I13" s="160">
        <f t="shared" si="1"/>
        <v>-3.999696650698692E-2</v>
      </c>
      <c r="J13" s="159">
        <f>G13/G$9</f>
        <v>0.72002047659546808</v>
      </c>
      <c r="K13" s="158">
        <v>2151552</v>
      </c>
      <c r="L13" s="158">
        <v>658754</v>
      </c>
      <c r="M13" s="158">
        <v>975758</v>
      </c>
      <c r="N13" s="158">
        <v>2415992</v>
      </c>
      <c r="O13" s="158">
        <v>2675597</v>
      </c>
      <c r="P13" s="159">
        <f>IFERROR(O13/N13-1,"-")</f>
        <v>0.10745275646608099</v>
      </c>
      <c r="Q13" s="160">
        <f t="shared" si="2"/>
        <v>0.24356603977036118</v>
      </c>
      <c r="R13" s="159">
        <f>O13/O$9</f>
        <v>0.79864895763000743</v>
      </c>
      <c r="S13" s="158">
        <v>2705369</v>
      </c>
      <c r="T13" s="158">
        <v>823392</v>
      </c>
      <c r="U13" s="158">
        <v>1188765</v>
      </c>
      <c r="V13" s="158">
        <v>2914803</v>
      </c>
      <c r="W13" s="158">
        <v>3207263</v>
      </c>
      <c r="X13" s="159">
        <f>IFERROR(W13/V13-1,"-")</f>
        <v>0.10033611190876357</v>
      </c>
      <c r="Y13" s="160">
        <f t="shared" si="3"/>
        <v>0.18551776116307983</v>
      </c>
      <c r="Z13" s="159">
        <f t="shared" si="0"/>
        <v>0.63979825955541103</v>
      </c>
    </row>
    <row r="14" spans="1:26" x14ac:dyDescent="0.25">
      <c r="A14" s="161" t="s">
        <v>110</v>
      </c>
      <c r="B14" s="162" t="s">
        <v>110</v>
      </c>
      <c r="C14" s="163">
        <v>196809</v>
      </c>
      <c r="D14" s="163">
        <v>55984</v>
      </c>
      <c r="E14" s="163">
        <v>51463</v>
      </c>
      <c r="F14" s="163">
        <v>185404</v>
      </c>
      <c r="G14" s="163">
        <v>205688</v>
      </c>
      <c r="H14" s="164">
        <f t="shared" ref="H14:H21" si="4">IFERROR(G14/F14-1,"-")</f>
        <v>0.1094043278462169</v>
      </c>
      <c r="I14" s="165">
        <f t="shared" si="1"/>
        <v>4.5114806741561653E-2</v>
      </c>
      <c r="J14" s="164">
        <f t="shared" ref="J14:J21" si="5">G14/G$9</f>
        <v>0.27855753760813862</v>
      </c>
      <c r="K14" s="163">
        <v>957287</v>
      </c>
      <c r="L14" s="163">
        <v>260474</v>
      </c>
      <c r="M14" s="163">
        <v>284717</v>
      </c>
      <c r="N14" s="163">
        <v>1132692</v>
      </c>
      <c r="O14" s="163">
        <v>1254072</v>
      </c>
      <c r="P14" s="164">
        <f t="shared" ref="P14:P21" si="6">IFERROR(O14/N14-1,"-")</f>
        <v>0.10716064031528427</v>
      </c>
      <c r="Q14" s="165">
        <f t="shared" si="2"/>
        <v>0.31002719142744017</v>
      </c>
      <c r="R14" s="164">
        <f t="shared" ref="R14:R21" si="7">O14/O$9</f>
        <v>0.37433264261881694</v>
      </c>
      <c r="S14" s="163">
        <v>1154096</v>
      </c>
      <c r="T14" s="163">
        <v>316458</v>
      </c>
      <c r="U14" s="163">
        <v>336180</v>
      </c>
      <c r="V14" s="163">
        <v>1318096</v>
      </c>
      <c r="W14" s="163">
        <v>1459760</v>
      </c>
      <c r="X14" s="164">
        <f t="shared" ref="X14:X21" si="8">IFERROR(W14/V14-1,"-")</f>
        <v>0.10747623845304144</v>
      </c>
      <c r="Y14" s="165">
        <f t="shared" si="3"/>
        <v>0.26485145083251305</v>
      </c>
      <c r="Z14" s="164">
        <f t="shared" si="0"/>
        <v>0.18093347204648361</v>
      </c>
    </row>
    <row r="15" spans="1:26" x14ac:dyDescent="0.25">
      <c r="A15" s="161" t="s">
        <v>113</v>
      </c>
      <c r="B15" s="162" t="s">
        <v>113</v>
      </c>
      <c r="C15" s="163">
        <v>82343</v>
      </c>
      <c r="D15" s="163">
        <v>24167</v>
      </c>
      <c r="E15" s="163">
        <v>38221</v>
      </c>
      <c r="F15" s="163">
        <v>64721</v>
      </c>
      <c r="G15" s="163">
        <v>72627</v>
      </c>
      <c r="H15" s="164">
        <f t="shared" si="4"/>
        <v>0.12215509649109246</v>
      </c>
      <c r="I15" s="165">
        <f t="shared" si="1"/>
        <v>-0.11799424359083344</v>
      </c>
      <c r="J15" s="164">
        <f t="shared" si="5"/>
        <v>9.8356726128244157E-2</v>
      </c>
      <c r="K15" s="163">
        <v>333618</v>
      </c>
      <c r="L15" s="163">
        <v>92917</v>
      </c>
      <c r="M15" s="163">
        <v>156330</v>
      </c>
      <c r="N15" s="163">
        <v>274306</v>
      </c>
      <c r="O15" s="163">
        <v>309168</v>
      </c>
      <c r="P15" s="164">
        <f t="shared" si="6"/>
        <v>0.12709164218063029</v>
      </c>
      <c r="Q15" s="165">
        <f t="shared" si="2"/>
        <v>-7.3287412549682518E-2</v>
      </c>
      <c r="R15" s="164">
        <f t="shared" si="7"/>
        <v>9.228471288185558E-2</v>
      </c>
      <c r="S15" s="163">
        <v>415961</v>
      </c>
      <c r="T15" s="163">
        <v>117084</v>
      </c>
      <c r="U15" s="163">
        <v>194551</v>
      </c>
      <c r="V15" s="163">
        <v>339027</v>
      </c>
      <c r="W15" s="163">
        <v>381795</v>
      </c>
      <c r="X15" s="164">
        <f t="shared" si="8"/>
        <v>0.126149244750418</v>
      </c>
      <c r="Y15" s="165">
        <f t="shared" si="3"/>
        <v>-8.213750808369058E-2</v>
      </c>
      <c r="Z15" s="164">
        <f t="shared" si="0"/>
        <v>0.10470815610719089</v>
      </c>
    </row>
    <row r="16" spans="1:26" x14ac:dyDescent="0.25">
      <c r="A16" s="161" t="s">
        <v>116</v>
      </c>
      <c r="B16" s="162" t="s">
        <v>116</v>
      </c>
      <c r="C16" s="163">
        <v>31220</v>
      </c>
      <c r="D16" s="163">
        <v>11046</v>
      </c>
      <c r="E16" s="163">
        <v>21498</v>
      </c>
      <c r="F16" s="163">
        <v>31998</v>
      </c>
      <c r="G16" s="163">
        <v>34482</v>
      </c>
      <c r="H16" s="164">
        <f t="shared" si="4"/>
        <v>7.7629851865741673E-2</v>
      </c>
      <c r="I16" s="165">
        <f t="shared" si="1"/>
        <v>0.10448430493273553</v>
      </c>
      <c r="J16" s="164">
        <f t="shared" si="5"/>
        <v>4.6698013553556045E-2</v>
      </c>
      <c r="K16" s="163">
        <v>107850</v>
      </c>
      <c r="L16" s="163">
        <v>37740</v>
      </c>
      <c r="M16" s="163">
        <v>83736</v>
      </c>
      <c r="N16" s="163">
        <v>134432</v>
      </c>
      <c r="O16" s="163">
        <v>142823</v>
      </c>
      <c r="P16" s="164">
        <f t="shared" si="6"/>
        <v>6.2418174244227576E-2</v>
      </c>
      <c r="Q16" s="165">
        <f t="shared" si="2"/>
        <v>0.32427445526193788</v>
      </c>
      <c r="R16" s="164">
        <f t="shared" si="7"/>
        <v>4.2631771554382275E-2</v>
      </c>
      <c r="S16" s="163">
        <v>139070</v>
      </c>
      <c r="T16" s="163">
        <v>48786</v>
      </c>
      <c r="U16" s="163">
        <v>105234</v>
      </c>
      <c r="V16" s="163">
        <v>166430</v>
      </c>
      <c r="W16" s="163">
        <v>177305</v>
      </c>
      <c r="X16" s="164">
        <f t="shared" si="8"/>
        <v>6.5342786757195181E-2</v>
      </c>
      <c r="Y16" s="165">
        <f t="shared" si="3"/>
        <v>0.27493348673329976</v>
      </c>
      <c r="Z16" s="164">
        <f t="shared" si="0"/>
        <v>5.6637375802664217E-2</v>
      </c>
    </row>
    <row r="17" spans="1:26" x14ac:dyDescent="0.25">
      <c r="A17" s="161" t="s">
        <v>123</v>
      </c>
      <c r="B17" s="162" t="s">
        <v>123</v>
      </c>
      <c r="C17" s="163">
        <v>15420</v>
      </c>
      <c r="D17" s="163">
        <v>4317</v>
      </c>
      <c r="E17" s="163">
        <v>10076</v>
      </c>
      <c r="F17" s="163">
        <v>19335</v>
      </c>
      <c r="G17" s="163">
        <v>14809</v>
      </c>
      <c r="H17" s="164">
        <f t="shared" si="4"/>
        <v>-0.23408326868373419</v>
      </c>
      <c r="I17" s="165">
        <f t="shared" si="1"/>
        <v>-3.9623865110246403E-2</v>
      </c>
      <c r="J17" s="164">
        <f t="shared" si="5"/>
        <v>2.0055416817893728E-2</v>
      </c>
      <c r="K17" s="163">
        <v>76338</v>
      </c>
      <c r="L17" s="163">
        <v>23237</v>
      </c>
      <c r="M17" s="163">
        <v>56946</v>
      </c>
      <c r="N17" s="163">
        <v>104116</v>
      </c>
      <c r="O17" s="163">
        <v>102844</v>
      </c>
      <c r="P17" s="164">
        <f t="shared" si="6"/>
        <v>-1.2217142418072147E-2</v>
      </c>
      <c r="Q17" s="165">
        <f t="shared" si="2"/>
        <v>0.34721894731326475</v>
      </c>
      <c r="R17" s="164">
        <f t="shared" si="7"/>
        <v>3.0698290287550962E-2</v>
      </c>
      <c r="S17" s="163">
        <v>91758</v>
      </c>
      <c r="T17" s="163">
        <v>27554</v>
      </c>
      <c r="U17" s="163">
        <v>67022</v>
      </c>
      <c r="V17" s="163">
        <v>123451</v>
      </c>
      <c r="W17" s="163">
        <v>117653</v>
      </c>
      <c r="X17" s="164">
        <f t="shared" si="8"/>
        <v>-4.6966002705526866E-2</v>
      </c>
      <c r="Y17" s="165">
        <f t="shared" si="3"/>
        <v>0.28220972558251045</v>
      </c>
      <c r="Z17" s="164">
        <f t="shared" si="0"/>
        <v>3.6071518720624147E-2</v>
      </c>
    </row>
    <row r="18" spans="1:26" x14ac:dyDescent="0.25">
      <c r="A18" s="161" t="s">
        <v>119</v>
      </c>
      <c r="B18" s="162" t="s">
        <v>119</v>
      </c>
      <c r="C18" s="163">
        <v>12290</v>
      </c>
      <c r="D18" s="163">
        <v>5016</v>
      </c>
      <c r="E18" s="163">
        <v>6294</v>
      </c>
      <c r="F18" s="163">
        <v>10411</v>
      </c>
      <c r="G18" s="163">
        <v>10569</v>
      </c>
      <c r="H18" s="164">
        <f t="shared" si="4"/>
        <v>1.5176255883200485E-2</v>
      </c>
      <c r="I18" s="165">
        <f t="shared" si="1"/>
        <v>-0.14003254678600485</v>
      </c>
      <c r="J18" s="164">
        <f t="shared" si="5"/>
        <v>1.4313302744838869E-2</v>
      </c>
      <c r="K18" s="163">
        <v>106564</v>
      </c>
      <c r="L18" s="163">
        <v>43640</v>
      </c>
      <c r="M18" s="163">
        <v>77431</v>
      </c>
      <c r="N18" s="163">
        <v>120097</v>
      </c>
      <c r="O18" s="163">
        <v>123841</v>
      </c>
      <c r="P18" s="164">
        <f t="shared" si="6"/>
        <v>3.1174800369701217E-2</v>
      </c>
      <c r="Q18" s="165">
        <f t="shared" si="2"/>
        <v>0.16212792312600888</v>
      </c>
      <c r="R18" s="164">
        <f t="shared" si="7"/>
        <v>3.6965763364907998E-2</v>
      </c>
      <c r="S18" s="163">
        <v>118854</v>
      </c>
      <c r="T18" s="163">
        <v>48656</v>
      </c>
      <c r="U18" s="163">
        <v>83725</v>
      </c>
      <c r="V18" s="163">
        <v>130508</v>
      </c>
      <c r="W18" s="163">
        <v>134410</v>
      </c>
      <c r="X18" s="164">
        <f t="shared" si="8"/>
        <v>2.9898550280442526E-2</v>
      </c>
      <c r="Y18" s="165">
        <f t="shared" si="3"/>
        <v>0.13088326854796639</v>
      </c>
      <c r="Z18" s="164">
        <f t="shared" si="0"/>
        <v>4.5061142682764711E-2</v>
      </c>
    </row>
    <row r="19" spans="1:26" x14ac:dyDescent="0.25">
      <c r="A19" s="161" t="s">
        <v>128</v>
      </c>
      <c r="B19" s="162" t="s">
        <v>128</v>
      </c>
      <c r="C19" s="163">
        <v>12396</v>
      </c>
      <c r="D19" s="163">
        <v>3325</v>
      </c>
      <c r="E19" s="163">
        <v>2149</v>
      </c>
      <c r="F19" s="163">
        <v>5595</v>
      </c>
      <c r="G19" s="163">
        <v>6021</v>
      </c>
      <c r="H19" s="164">
        <f t="shared" si="4"/>
        <v>7.6139410187667567E-2</v>
      </c>
      <c r="I19" s="165">
        <f t="shared" si="1"/>
        <v>-0.51427879961277834</v>
      </c>
      <c r="J19" s="164">
        <f t="shared" si="5"/>
        <v>8.154072838175307E-3</v>
      </c>
      <c r="K19" s="163">
        <v>32067</v>
      </c>
      <c r="L19" s="163">
        <v>14961</v>
      </c>
      <c r="M19" s="163">
        <v>12822</v>
      </c>
      <c r="N19" s="163">
        <v>35340</v>
      </c>
      <c r="O19" s="163">
        <v>38436</v>
      </c>
      <c r="P19" s="164">
        <f t="shared" si="6"/>
        <v>8.7606112054329444E-2</v>
      </c>
      <c r="Q19" s="165">
        <f t="shared" si="2"/>
        <v>0.19861539900832637</v>
      </c>
      <c r="R19" s="164">
        <f t="shared" si="7"/>
        <v>1.147290542464615E-2</v>
      </c>
      <c r="S19" s="163">
        <v>44463</v>
      </c>
      <c r="T19" s="163">
        <v>18286</v>
      </c>
      <c r="U19" s="163">
        <v>14971</v>
      </c>
      <c r="V19" s="163">
        <v>40935</v>
      </c>
      <c r="W19" s="163">
        <v>44457</v>
      </c>
      <c r="X19" s="164">
        <f t="shared" si="8"/>
        <v>8.6038842066691101E-2</v>
      </c>
      <c r="Y19" s="165">
        <f t="shared" si="3"/>
        <v>-1.3494366102151378E-4</v>
      </c>
      <c r="Z19" s="164">
        <f t="shared" si="0"/>
        <v>8.0574543697064255E-3</v>
      </c>
    </row>
    <row r="20" spans="1:26" x14ac:dyDescent="0.25">
      <c r="A20" s="161" t="s">
        <v>131</v>
      </c>
      <c r="B20" s="162" t="s">
        <v>131</v>
      </c>
      <c r="C20" s="163">
        <v>10950</v>
      </c>
      <c r="D20" s="163">
        <v>3428</v>
      </c>
      <c r="E20" s="163">
        <v>1763</v>
      </c>
      <c r="F20" s="163">
        <v>3453</v>
      </c>
      <c r="G20" s="163">
        <v>4406</v>
      </c>
      <c r="H20" s="164">
        <f t="shared" si="4"/>
        <v>0.27599189110918032</v>
      </c>
      <c r="I20" s="165">
        <f t="shared" si="1"/>
        <v>-0.59762557077625567</v>
      </c>
      <c r="J20" s="164">
        <f t="shared" si="5"/>
        <v>5.9669232561037049E-3</v>
      </c>
      <c r="K20" s="163">
        <v>49151</v>
      </c>
      <c r="L20" s="163">
        <v>22112</v>
      </c>
      <c r="M20" s="163">
        <v>10721</v>
      </c>
      <c r="N20" s="163">
        <v>31821</v>
      </c>
      <c r="O20" s="163">
        <v>40312</v>
      </c>
      <c r="P20" s="164">
        <f t="shared" si="6"/>
        <v>0.26683636592187554</v>
      </c>
      <c r="Q20" s="165">
        <f t="shared" si="2"/>
        <v>-0.17983357408801448</v>
      </c>
      <c r="R20" s="164">
        <f t="shared" si="7"/>
        <v>1.2032879682545936E-2</v>
      </c>
      <c r="S20" s="163">
        <v>60101</v>
      </c>
      <c r="T20" s="163">
        <v>25540</v>
      </c>
      <c r="U20" s="163">
        <v>12484</v>
      </c>
      <c r="V20" s="163">
        <v>35274</v>
      </c>
      <c r="W20" s="163">
        <v>44718</v>
      </c>
      <c r="X20" s="164">
        <f t="shared" si="8"/>
        <v>0.26773260758632422</v>
      </c>
      <c r="Y20" s="165">
        <f t="shared" si="3"/>
        <v>-0.25595247999201343</v>
      </c>
      <c r="Z20" s="164">
        <f t="shared" si="0"/>
        <v>6.7189406420022054E-3</v>
      </c>
    </row>
    <row r="21" spans="1:26" x14ac:dyDescent="0.25">
      <c r="A21" s="167" t="s">
        <v>145</v>
      </c>
      <c r="B21" s="168" t="s">
        <v>145</v>
      </c>
      <c r="C21" s="169">
        <f>C13-SUM(C14:C20)</f>
        <v>192389</v>
      </c>
      <c r="D21" s="169">
        <f>D13-SUM(D14:D20)</f>
        <v>57355</v>
      </c>
      <c r="E21" s="169">
        <f>E13-SUM(E14:E20)</f>
        <v>81543</v>
      </c>
      <c r="F21" s="169">
        <f>F13-SUM(F14:F20)</f>
        <v>177894</v>
      </c>
      <c r="G21" s="169">
        <f>G13-SUM(G14:G20)</f>
        <v>183064</v>
      </c>
      <c r="H21" s="170">
        <f t="shared" si="4"/>
        <v>2.9062250553700597E-2</v>
      </c>
      <c r="I21" s="171">
        <f t="shared" si="1"/>
        <v>-4.8469507092401387E-2</v>
      </c>
      <c r="J21" s="170">
        <f t="shared" si="5"/>
        <v>0.24791848364851762</v>
      </c>
      <c r="K21" s="169">
        <f>K13-SUM(K14:K20)</f>
        <v>488677</v>
      </c>
      <c r="L21" s="169">
        <f>L13-SUM(L14:L20)</f>
        <v>163673</v>
      </c>
      <c r="M21" s="169">
        <f>M13-SUM(M14:M20)</f>
        <v>293055</v>
      </c>
      <c r="N21" s="169">
        <f>N13-SUM(N14:N20)</f>
        <v>583188</v>
      </c>
      <c r="O21" s="169">
        <f>O13-SUM(O14:O20)</f>
        <v>664101</v>
      </c>
      <c r="P21" s="170">
        <f t="shared" si="6"/>
        <v>0.13874256671947993</v>
      </c>
      <c r="Q21" s="171">
        <f t="shared" si="2"/>
        <v>0.35897740225138497</v>
      </c>
      <c r="R21" s="170">
        <f t="shared" si="7"/>
        <v>0.19822999181530163</v>
      </c>
      <c r="S21" s="169">
        <f>S13-SUM(S14:S20)</f>
        <v>681066</v>
      </c>
      <c r="T21" s="169">
        <f>T13-SUM(T14:T20)</f>
        <v>221028</v>
      </c>
      <c r="U21" s="169">
        <f>U13-SUM(U14:U20)</f>
        <v>374598</v>
      </c>
      <c r="V21" s="169">
        <f>V13-SUM(V14:V20)</f>
        <v>761082</v>
      </c>
      <c r="W21" s="169">
        <f>W13-SUM(W14:W20)</f>
        <v>847165</v>
      </c>
      <c r="X21" s="170">
        <f t="shared" si="8"/>
        <v>0.11310607792590033</v>
      </c>
      <c r="Y21" s="171">
        <f t="shared" si="3"/>
        <v>0.24388091609330087</v>
      </c>
      <c r="Z21" s="170">
        <f t="shared" si="0"/>
        <v>0.20161019918397485</v>
      </c>
    </row>
    <row r="22" spans="1:26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</row>
    <row r="23" spans="1:26" x14ac:dyDescent="0.25">
      <c r="A23" s="1" t="s">
        <v>0</v>
      </c>
      <c r="B23" s="154" t="s">
        <v>68</v>
      </c>
      <c r="C23" s="176">
        <f>C24+C27</f>
        <v>214232</v>
      </c>
      <c r="D23" s="176">
        <f>D24+D27</f>
        <v>42852</v>
      </c>
      <c r="E23" s="176">
        <f>E24+E27</f>
        <v>64946</v>
      </c>
      <c r="F23" s="176">
        <f>F24+F27</f>
        <v>165265</v>
      </c>
      <c r="G23" s="176">
        <f>G24+G27</f>
        <v>165616</v>
      </c>
      <c r="H23" s="177">
        <f>IFERROR(G23/F23-1,"-")</f>
        <v>2.1238616767009777E-3</v>
      </c>
      <c r="I23" s="177">
        <f t="shared" si="1"/>
        <v>-0.22693155084207772</v>
      </c>
      <c r="J23" s="177">
        <f>G23/G$9</f>
        <v>0.22428914252902205</v>
      </c>
      <c r="K23" s="176">
        <f>K24+K27</f>
        <v>1157120</v>
      </c>
      <c r="L23" s="176">
        <f>L24+L27</f>
        <v>398770</v>
      </c>
      <c r="M23" s="176">
        <f>M24+M27</f>
        <v>687822</v>
      </c>
      <c r="N23" s="176">
        <f>N24+N27</f>
        <v>1325364</v>
      </c>
      <c r="O23" s="176">
        <f>O24+O27</f>
        <v>1377487</v>
      </c>
      <c r="P23" s="177">
        <f>IFERROR(O23/N23-1,"-")</f>
        <v>3.9327309327852555E-2</v>
      </c>
      <c r="Q23" s="177">
        <f t="shared" ref="Q23:Q86" si="9">IFERROR(O23/K23-1,"-")</f>
        <v>0.19044437914822998</v>
      </c>
      <c r="R23" s="177">
        <f>O23/O$9</f>
        <v>0.41117124765010804</v>
      </c>
      <c r="S23" s="176">
        <f>S24+S27</f>
        <v>1371352</v>
      </c>
      <c r="T23" s="176">
        <f>T24+T27</f>
        <v>441622</v>
      </c>
      <c r="U23" s="176">
        <f>U24+U27</f>
        <v>752768</v>
      </c>
      <c r="V23" s="176">
        <f>V24+V27</f>
        <v>1490629</v>
      </c>
      <c r="W23" s="176">
        <f>W24+W27</f>
        <v>1543103</v>
      </c>
      <c r="X23" s="177">
        <f>IFERROR(W23/V23-1,"-")</f>
        <v>3.5202588974184712E-2</v>
      </c>
      <c r="Y23" s="177">
        <f t="shared" ref="Y23:Y86" si="10">IFERROR(W23/S23-1,"-")</f>
        <v>0.12524209685040755</v>
      </c>
      <c r="Z23" s="177">
        <f t="shared" ref="Z23:Z35" si="11">U23/U$9</f>
        <v>0.40514286360130697</v>
      </c>
    </row>
    <row r="24" spans="1:26" x14ac:dyDescent="0.25">
      <c r="A24" s="1" t="s">
        <v>96</v>
      </c>
      <c r="B24" s="157" t="s">
        <v>97</v>
      </c>
      <c r="C24" s="158">
        <v>19551</v>
      </c>
      <c r="D24" s="158">
        <v>2953</v>
      </c>
      <c r="E24" s="158">
        <v>8952</v>
      </c>
      <c r="F24" s="158">
        <v>12689</v>
      </c>
      <c r="G24" s="158">
        <v>11581</v>
      </c>
      <c r="H24" s="159">
        <f>IFERROR(G24/F24-1,"-")</f>
        <v>-8.7319725746709764E-2</v>
      </c>
      <c r="I24" s="160">
        <f t="shared" si="1"/>
        <v>-0.40765178251751832</v>
      </c>
      <c r="J24" s="159">
        <f>G24/G$9</f>
        <v>1.5683826198124605E-2</v>
      </c>
      <c r="K24" s="158">
        <v>163364</v>
      </c>
      <c r="L24" s="158">
        <v>90143</v>
      </c>
      <c r="M24" s="158">
        <v>198275</v>
      </c>
      <c r="N24" s="158">
        <v>161372</v>
      </c>
      <c r="O24" s="158">
        <v>131261</v>
      </c>
      <c r="P24" s="159">
        <f>IFERROR(O24/N24-1,"-")</f>
        <v>-0.18659370894578986</v>
      </c>
      <c r="Q24" s="160">
        <f t="shared" si="9"/>
        <v>-0.19651208344555715</v>
      </c>
      <c r="R24" s="159">
        <f>O24/O$9</f>
        <v>3.9180586922272824E-2</v>
      </c>
      <c r="S24" s="158">
        <v>182915</v>
      </c>
      <c r="T24" s="158">
        <v>93096</v>
      </c>
      <c r="U24" s="158">
        <v>207227</v>
      </c>
      <c r="V24" s="158">
        <v>174061</v>
      </c>
      <c r="W24" s="158">
        <v>142842</v>
      </c>
      <c r="X24" s="159">
        <f>IFERROR(W24/V24-1,"-")</f>
        <v>-0.17935666231953162</v>
      </c>
      <c r="Y24" s="160">
        <f t="shared" si="10"/>
        <v>-0.21907990050023229</v>
      </c>
      <c r="Z24" s="159">
        <f t="shared" si="11"/>
        <v>0.11153043194650682</v>
      </c>
    </row>
    <row r="25" spans="1:26" x14ac:dyDescent="0.25">
      <c r="A25" s="161" t="s">
        <v>103</v>
      </c>
      <c r="B25" s="162" t="s">
        <v>103</v>
      </c>
      <c r="C25" s="163">
        <v>9760</v>
      </c>
      <c r="D25" s="163">
        <v>1786</v>
      </c>
      <c r="E25" s="163">
        <v>4418</v>
      </c>
      <c r="F25" s="163">
        <v>6088</v>
      </c>
      <c r="G25" s="163">
        <v>5359</v>
      </c>
      <c r="H25" s="164">
        <f>IFERROR(G25/F25-1,"-")</f>
        <v>-0.11974375821287775</v>
      </c>
      <c r="I25" s="165">
        <f t="shared" si="1"/>
        <v>-0.45092213114754098</v>
      </c>
      <c r="J25" s="164">
        <f>G25/G$9</f>
        <v>7.2575446503540071E-3</v>
      </c>
      <c r="K25" s="163">
        <v>74469</v>
      </c>
      <c r="L25" s="163">
        <v>45044</v>
      </c>
      <c r="M25" s="163">
        <v>92809</v>
      </c>
      <c r="N25" s="163">
        <v>62381</v>
      </c>
      <c r="O25" s="163">
        <v>49573</v>
      </c>
      <c r="P25" s="164">
        <f>IFERROR(O25/N25-1,"-")</f>
        <v>-0.20531892723746015</v>
      </c>
      <c r="Q25" s="165">
        <f t="shared" si="9"/>
        <v>-0.33431360700425683</v>
      </c>
      <c r="R25" s="164">
        <f>O25/O$9</f>
        <v>1.4797230216879582E-2</v>
      </c>
      <c r="S25" s="163">
        <v>84229</v>
      </c>
      <c r="T25" s="163">
        <v>46830</v>
      </c>
      <c r="U25" s="163">
        <v>97227</v>
      </c>
      <c r="V25" s="163">
        <v>68469</v>
      </c>
      <c r="W25" s="163">
        <v>54932</v>
      </c>
      <c r="X25" s="164">
        <f>IFERROR(W25/V25-1,"-")</f>
        <v>-0.1977099125151528</v>
      </c>
      <c r="Y25" s="165">
        <f t="shared" si="10"/>
        <v>-0.34782557076541332</v>
      </c>
      <c r="Z25" s="164">
        <f t="shared" si="11"/>
        <v>5.2327975152190682E-2</v>
      </c>
    </row>
    <row r="26" spans="1:26" x14ac:dyDescent="0.25">
      <c r="A26" s="161" t="s">
        <v>100</v>
      </c>
      <c r="B26" s="162" t="s">
        <v>100</v>
      </c>
      <c r="C26" s="163">
        <v>9791</v>
      </c>
      <c r="D26" s="163">
        <v>1167</v>
      </c>
      <c r="E26" s="163">
        <v>4534</v>
      </c>
      <c r="F26" s="163">
        <v>6601</v>
      </c>
      <c r="G26" s="163">
        <v>6222</v>
      </c>
      <c r="H26" s="164">
        <f>IFERROR(G26/F26-1,"-")</f>
        <v>-5.7415543099530342E-2</v>
      </c>
      <c r="I26" s="165">
        <f t="shared" si="1"/>
        <v>-0.36451843529772243</v>
      </c>
      <c r="J26" s="164">
        <f>G26/G$9</f>
        <v>8.426281547770597E-3</v>
      </c>
      <c r="K26" s="163">
        <v>88895</v>
      </c>
      <c r="L26" s="163">
        <v>45099</v>
      </c>
      <c r="M26" s="163">
        <v>105466</v>
      </c>
      <c r="N26" s="163">
        <v>98991</v>
      </c>
      <c r="O26" s="163">
        <v>81688</v>
      </c>
      <c r="P26" s="164">
        <f>IFERROR(O26/N26-1,"-")</f>
        <v>-0.17479366811124242</v>
      </c>
      <c r="Q26" s="165">
        <f t="shared" si="9"/>
        <v>-8.1073176219134901E-2</v>
      </c>
      <c r="R26" s="164">
        <f>O26/O$9</f>
        <v>2.4383356705393246E-2</v>
      </c>
      <c r="S26" s="163">
        <v>98686</v>
      </c>
      <c r="T26" s="163">
        <v>46266</v>
      </c>
      <c r="U26" s="163">
        <v>110000</v>
      </c>
      <c r="V26" s="163">
        <v>105592</v>
      </c>
      <c r="W26" s="163">
        <v>87910</v>
      </c>
      <c r="X26" s="164">
        <f>IFERROR(W26/V26-1,"-")</f>
        <v>-0.16745586786877797</v>
      </c>
      <c r="Y26" s="165">
        <f t="shared" si="10"/>
        <v>-0.10919481993393187</v>
      </c>
      <c r="Z26" s="164">
        <f t="shared" si="11"/>
        <v>5.9202456794316134E-2</v>
      </c>
    </row>
    <row r="27" spans="1:26" x14ac:dyDescent="0.25">
      <c r="A27" s="1" t="s">
        <v>146</v>
      </c>
      <c r="B27" s="157" t="s">
        <v>107</v>
      </c>
      <c r="C27" s="158">
        <v>194681</v>
      </c>
      <c r="D27" s="158">
        <v>39899</v>
      </c>
      <c r="E27" s="158">
        <v>55994</v>
      </c>
      <c r="F27" s="158">
        <v>152576</v>
      </c>
      <c r="G27" s="158">
        <v>154035</v>
      </c>
      <c r="H27" s="159">
        <f>IFERROR(G27/F27-1,"-")</f>
        <v>9.5624475671141074E-3</v>
      </c>
      <c r="I27" s="160">
        <f t="shared" si="1"/>
        <v>-0.20878257251606469</v>
      </c>
      <c r="J27" s="159">
        <f>G27/G$9</f>
        <v>0.20860531633089746</v>
      </c>
      <c r="K27" s="158">
        <v>993756</v>
      </c>
      <c r="L27" s="158">
        <v>308627</v>
      </c>
      <c r="M27" s="158">
        <v>489547</v>
      </c>
      <c r="N27" s="158">
        <v>1163992</v>
      </c>
      <c r="O27" s="158">
        <v>1246226</v>
      </c>
      <c r="P27" s="159">
        <f>IFERROR(O27/N27-1,"-")</f>
        <v>7.0648251878019819E-2</v>
      </c>
      <c r="Q27" s="160">
        <f t="shared" si="9"/>
        <v>0.25405632771022257</v>
      </c>
      <c r="R27" s="159">
        <f>O27/O$9</f>
        <v>0.37199066072783521</v>
      </c>
      <c r="S27" s="158">
        <v>1188437</v>
      </c>
      <c r="T27" s="158">
        <v>348526</v>
      </c>
      <c r="U27" s="158">
        <v>545541</v>
      </c>
      <c r="V27" s="158">
        <v>1316568</v>
      </c>
      <c r="W27" s="158">
        <v>1400261</v>
      </c>
      <c r="X27" s="159">
        <f>IFERROR(W27/V27-1,"-")</f>
        <v>6.3569067454168682E-2</v>
      </c>
      <c r="Y27" s="160">
        <f t="shared" si="10"/>
        <v>0.17823746652115346</v>
      </c>
      <c r="Z27" s="159">
        <f t="shared" si="11"/>
        <v>0.29361243165480017</v>
      </c>
    </row>
    <row r="28" spans="1:26" x14ac:dyDescent="0.25">
      <c r="A28" s="161" t="s">
        <v>110</v>
      </c>
      <c r="B28" s="162" t="s">
        <v>110</v>
      </c>
      <c r="C28" s="163">
        <v>79694</v>
      </c>
      <c r="D28" s="163">
        <v>14793</v>
      </c>
      <c r="E28" s="163">
        <v>16270</v>
      </c>
      <c r="F28" s="163">
        <v>66823</v>
      </c>
      <c r="G28" s="163">
        <v>69319</v>
      </c>
      <c r="H28" s="164">
        <f t="shared" ref="H28:H35" si="12">IFERROR(G28/F28-1,"-")</f>
        <v>3.7352408601828646E-2</v>
      </c>
      <c r="I28" s="165">
        <f t="shared" si="1"/>
        <v>-0.13018545938213666</v>
      </c>
      <c r="J28" s="164">
        <f t="shared" ref="J28:J35" si="13">G28/G$9</f>
        <v>9.3876793733511738E-2</v>
      </c>
      <c r="K28" s="163">
        <v>470087</v>
      </c>
      <c r="L28" s="163">
        <v>128801</v>
      </c>
      <c r="M28" s="163">
        <v>159037</v>
      </c>
      <c r="N28" s="163">
        <v>590382</v>
      </c>
      <c r="O28" s="163">
        <v>640574</v>
      </c>
      <c r="P28" s="164">
        <f t="shared" ref="P28:P35" si="14">IFERROR(O28/N28-1,"-")</f>
        <v>8.5016142091052904E-2</v>
      </c>
      <c r="Q28" s="165">
        <f t="shared" si="9"/>
        <v>0.36267116512475361</v>
      </c>
      <c r="R28" s="164">
        <f t="shared" ref="R28:R35" si="15">O28/O$9</f>
        <v>0.19120732957350617</v>
      </c>
      <c r="S28" s="163">
        <v>549781</v>
      </c>
      <c r="T28" s="163">
        <v>143594</v>
      </c>
      <c r="U28" s="163">
        <v>175307</v>
      </c>
      <c r="V28" s="163">
        <v>657205</v>
      </c>
      <c r="W28" s="163">
        <v>709893</v>
      </c>
      <c r="X28" s="164">
        <f t="shared" ref="X28:X35" si="16">IFERROR(W28/V28-1,"-")</f>
        <v>8.0169810028834165E-2</v>
      </c>
      <c r="Y28" s="165">
        <f t="shared" si="10"/>
        <v>0.29122868924171619</v>
      </c>
      <c r="Z28" s="164">
        <f t="shared" si="11"/>
        <v>9.4350955393101621E-2</v>
      </c>
    </row>
    <row r="29" spans="1:26" x14ac:dyDescent="0.25">
      <c r="A29" s="161" t="s">
        <v>113</v>
      </c>
      <c r="B29" s="162" t="s">
        <v>113</v>
      </c>
      <c r="C29" s="163">
        <v>32075</v>
      </c>
      <c r="D29" s="163">
        <v>7836</v>
      </c>
      <c r="E29" s="163">
        <v>14336</v>
      </c>
      <c r="F29" s="163">
        <v>27397</v>
      </c>
      <c r="G29" s="163">
        <v>30224</v>
      </c>
      <c r="H29" s="164">
        <f t="shared" si="12"/>
        <v>0.10318648027156252</v>
      </c>
      <c r="I29" s="165">
        <f t="shared" si="1"/>
        <v>-5.770849571317227E-2</v>
      </c>
      <c r="J29" s="164">
        <f t="shared" si="13"/>
        <v>4.0931522581134444E-2</v>
      </c>
      <c r="K29" s="163">
        <v>140260</v>
      </c>
      <c r="L29" s="163">
        <v>41673</v>
      </c>
      <c r="M29" s="163">
        <v>81095</v>
      </c>
      <c r="N29" s="163">
        <v>128496</v>
      </c>
      <c r="O29" s="163">
        <v>137331</v>
      </c>
      <c r="P29" s="164">
        <f t="shared" si="14"/>
        <v>6.8757004109077258E-2</v>
      </c>
      <c r="Q29" s="165">
        <f t="shared" si="9"/>
        <v>-2.0882646513617598E-2</v>
      </c>
      <c r="R29" s="164">
        <f t="shared" si="15"/>
        <v>4.0992443929443241E-2</v>
      </c>
      <c r="S29" s="163">
        <v>172335</v>
      </c>
      <c r="T29" s="163">
        <v>49509</v>
      </c>
      <c r="U29" s="163">
        <v>95431</v>
      </c>
      <c r="V29" s="163">
        <v>155893</v>
      </c>
      <c r="W29" s="163">
        <v>167555</v>
      </c>
      <c r="X29" s="164">
        <f t="shared" si="16"/>
        <v>7.4807720680210243E-2</v>
      </c>
      <c r="Y29" s="165">
        <f t="shared" si="10"/>
        <v>-2.7736675660776977E-2</v>
      </c>
      <c r="Z29" s="164">
        <f t="shared" si="11"/>
        <v>5.1361360493985299E-2</v>
      </c>
    </row>
    <row r="30" spans="1:26" x14ac:dyDescent="0.25">
      <c r="A30" s="161" t="s">
        <v>116</v>
      </c>
      <c r="B30" s="162" t="s">
        <v>116</v>
      </c>
      <c r="C30" s="163">
        <v>8825</v>
      </c>
      <c r="D30" s="163">
        <v>3230</v>
      </c>
      <c r="E30" s="163">
        <v>4987</v>
      </c>
      <c r="F30" s="163">
        <v>4132</v>
      </c>
      <c r="G30" s="163">
        <v>2982</v>
      </c>
      <c r="H30" s="164">
        <f t="shared" si="12"/>
        <v>-0.27831558567279768</v>
      </c>
      <c r="I30" s="165">
        <f t="shared" si="1"/>
        <v>-0.66209631728045326</v>
      </c>
      <c r="J30" s="164">
        <f t="shared" si="13"/>
        <v>4.0384396617569786E-3</v>
      </c>
      <c r="K30" s="163">
        <v>34464</v>
      </c>
      <c r="L30" s="163">
        <v>13936</v>
      </c>
      <c r="M30" s="163">
        <v>30800</v>
      </c>
      <c r="N30" s="163">
        <v>48228</v>
      </c>
      <c r="O30" s="163">
        <v>43489</v>
      </c>
      <c r="P30" s="164">
        <f t="shared" si="14"/>
        <v>-9.8262420170855069E-2</v>
      </c>
      <c r="Q30" s="165">
        <f t="shared" si="9"/>
        <v>0.26186745589600746</v>
      </c>
      <c r="R30" s="164">
        <f t="shared" si="15"/>
        <v>1.298119429733678E-2</v>
      </c>
      <c r="S30" s="163">
        <v>43289</v>
      </c>
      <c r="T30" s="163">
        <v>17166</v>
      </c>
      <c r="U30" s="163">
        <v>35787</v>
      </c>
      <c r="V30" s="163">
        <v>52360</v>
      </c>
      <c r="W30" s="163">
        <v>46471</v>
      </c>
      <c r="X30" s="164">
        <f t="shared" si="16"/>
        <v>-0.11247135217723458</v>
      </c>
      <c r="Y30" s="165">
        <f t="shared" si="10"/>
        <v>7.3505971493913025E-2</v>
      </c>
      <c r="Z30" s="164">
        <f t="shared" si="11"/>
        <v>1.9260712011801739E-2</v>
      </c>
    </row>
    <row r="31" spans="1:26" x14ac:dyDescent="0.25">
      <c r="A31" s="161" t="s">
        <v>123</v>
      </c>
      <c r="B31" s="162" t="s">
        <v>123</v>
      </c>
      <c r="C31" s="163">
        <v>8147</v>
      </c>
      <c r="D31" s="163">
        <v>1736</v>
      </c>
      <c r="E31" s="163">
        <v>3938</v>
      </c>
      <c r="F31" s="163">
        <v>7950</v>
      </c>
      <c r="G31" s="163">
        <v>4040</v>
      </c>
      <c r="H31" s="164">
        <f t="shared" si="12"/>
        <v>-0.49182389937106918</v>
      </c>
      <c r="I31" s="165">
        <f t="shared" si="1"/>
        <v>-0.50411194304652018</v>
      </c>
      <c r="J31" s="164">
        <f t="shared" si="13"/>
        <v>5.4712596356466109E-3</v>
      </c>
      <c r="K31" s="163">
        <v>39988</v>
      </c>
      <c r="L31" s="163">
        <v>12314</v>
      </c>
      <c r="M31" s="163">
        <v>32115</v>
      </c>
      <c r="N31" s="163">
        <v>56445</v>
      </c>
      <c r="O31" s="163">
        <v>53434</v>
      </c>
      <c r="P31" s="164">
        <f t="shared" si="14"/>
        <v>-5.3343963149969031E-2</v>
      </c>
      <c r="Q31" s="165">
        <f t="shared" si="9"/>
        <v>0.3362508752625788</v>
      </c>
      <c r="R31" s="164">
        <f t="shared" si="15"/>
        <v>1.5949714550435593E-2</v>
      </c>
      <c r="S31" s="163">
        <v>48135</v>
      </c>
      <c r="T31" s="163">
        <v>14050</v>
      </c>
      <c r="U31" s="163">
        <v>36053</v>
      </c>
      <c r="V31" s="163">
        <v>64395</v>
      </c>
      <c r="W31" s="163">
        <v>57474</v>
      </c>
      <c r="X31" s="164">
        <f t="shared" si="16"/>
        <v>-0.10747728860936412</v>
      </c>
      <c r="Y31" s="165">
        <f t="shared" si="10"/>
        <v>0.1940168276721721</v>
      </c>
      <c r="Z31" s="164">
        <f t="shared" si="11"/>
        <v>1.9403874316413449E-2</v>
      </c>
    </row>
    <row r="32" spans="1:26" x14ac:dyDescent="0.25">
      <c r="A32" s="161" t="s">
        <v>119</v>
      </c>
      <c r="B32" s="162" t="s">
        <v>119</v>
      </c>
      <c r="C32" s="163">
        <v>6953</v>
      </c>
      <c r="D32" s="163">
        <v>1403</v>
      </c>
      <c r="E32" s="163">
        <v>2232</v>
      </c>
      <c r="F32" s="163">
        <v>4497</v>
      </c>
      <c r="G32" s="163">
        <v>3231</v>
      </c>
      <c r="H32" s="164">
        <f t="shared" si="12"/>
        <v>-0.2815210140093396</v>
      </c>
      <c r="I32" s="165">
        <f t="shared" si="1"/>
        <v>-0.5353084999280886</v>
      </c>
      <c r="J32" s="164">
        <f t="shared" si="13"/>
        <v>4.3756534363302473E-3</v>
      </c>
      <c r="K32" s="163">
        <v>58115</v>
      </c>
      <c r="L32" s="163">
        <v>25064</v>
      </c>
      <c r="M32" s="163">
        <v>46414</v>
      </c>
      <c r="N32" s="163">
        <v>73182</v>
      </c>
      <c r="O32" s="163">
        <v>71382</v>
      </c>
      <c r="P32" s="164">
        <f t="shared" si="14"/>
        <v>-2.4596212183323751E-2</v>
      </c>
      <c r="Q32" s="165">
        <f t="shared" si="9"/>
        <v>0.22828873784737169</v>
      </c>
      <c r="R32" s="164">
        <f t="shared" si="15"/>
        <v>2.1307080211835038E-2</v>
      </c>
      <c r="S32" s="163">
        <v>65068</v>
      </c>
      <c r="T32" s="163">
        <v>26467</v>
      </c>
      <c r="U32" s="163">
        <v>48646</v>
      </c>
      <c r="V32" s="163">
        <v>77679</v>
      </c>
      <c r="W32" s="163">
        <v>74613</v>
      </c>
      <c r="X32" s="164">
        <f t="shared" si="16"/>
        <v>-3.9470127061367988E-2</v>
      </c>
      <c r="Y32" s="165">
        <f t="shared" si="10"/>
        <v>0.14669269072355084</v>
      </c>
      <c r="Z32" s="164">
        <f t="shared" si="11"/>
        <v>2.6181479211057297E-2</v>
      </c>
    </row>
    <row r="33" spans="1:26" x14ac:dyDescent="0.25">
      <c r="A33" s="161" t="s">
        <v>128</v>
      </c>
      <c r="B33" s="162" t="s">
        <v>128</v>
      </c>
      <c r="C33" s="163">
        <v>6670</v>
      </c>
      <c r="D33" s="163">
        <v>1376</v>
      </c>
      <c r="E33" s="163">
        <v>590</v>
      </c>
      <c r="F33" s="163">
        <v>1708</v>
      </c>
      <c r="G33" s="163">
        <v>2116</v>
      </c>
      <c r="H33" s="164">
        <f t="shared" si="12"/>
        <v>0.23887587822014056</v>
      </c>
      <c r="I33" s="165">
        <f t="shared" si="1"/>
        <v>-0.6827586206896552</v>
      </c>
      <c r="J33" s="164">
        <f t="shared" si="13"/>
        <v>2.8656399477792645E-3</v>
      </c>
      <c r="K33" s="163">
        <v>19478</v>
      </c>
      <c r="L33" s="163">
        <v>8223</v>
      </c>
      <c r="M33" s="163">
        <v>5697</v>
      </c>
      <c r="N33" s="163">
        <v>18357</v>
      </c>
      <c r="O33" s="163">
        <v>18861</v>
      </c>
      <c r="P33" s="164">
        <f t="shared" si="14"/>
        <v>2.7455466579506371E-2</v>
      </c>
      <c r="Q33" s="165">
        <f t="shared" si="9"/>
        <v>-3.1676763528083018E-2</v>
      </c>
      <c r="R33" s="164">
        <f t="shared" si="15"/>
        <v>5.6298904468272204E-3</v>
      </c>
      <c r="S33" s="163">
        <v>26148</v>
      </c>
      <c r="T33" s="163">
        <v>9599</v>
      </c>
      <c r="U33" s="163">
        <v>6287</v>
      </c>
      <c r="V33" s="163">
        <v>20065</v>
      </c>
      <c r="W33" s="163">
        <v>20977</v>
      </c>
      <c r="X33" s="164">
        <f t="shared" si="16"/>
        <v>4.5452280089708363E-2</v>
      </c>
      <c r="Y33" s="165">
        <f t="shared" si="10"/>
        <v>-0.19775891081535868</v>
      </c>
      <c r="Z33" s="164">
        <f t="shared" si="11"/>
        <v>3.3836895078715049E-3</v>
      </c>
    </row>
    <row r="34" spans="1:26" x14ac:dyDescent="0.25">
      <c r="A34" s="161" t="s">
        <v>131</v>
      </c>
      <c r="B34" s="162" t="s">
        <v>131</v>
      </c>
      <c r="C34" s="163">
        <v>3066</v>
      </c>
      <c r="D34" s="163">
        <v>669</v>
      </c>
      <c r="E34" s="163">
        <v>195</v>
      </c>
      <c r="F34" s="163">
        <v>794</v>
      </c>
      <c r="G34" s="163">
        <v>833</v>
      </c>
      <c r="H34" s="164">
        <f t="shared" si="12"/>
        <v>4.9118387909319994E-2</v>
      </c>
      <c r="I34" s="165">
        <f t="shared" si="1"/>
        <v>-0.72831050228310501</v>
      </c>
      <c r="J34" s="164">
        <f t="shared" si="13"/>
        <v>1.1281087318053531E-3</v>
      </c>
      <c r="K34" s="163">
        <v>26209</v>
      </c>
      <c r="L34" s="163">
        <v>10880</v>
      </c>
      <c r="M34" s="163">
        <v>4211</v>
      </c>
      <c r="N34" s="163">
        <v>16482</v>
      </c>
      <c r="O34" s="163">
        <v>21199</v>
      </c>
      <c r="P34" s="164">
        <f t="shared" si="14"/>
        <v>0.28619099623832067</v>
      </c>
      <c r="Q34" s="165">
        <f t="shared" si="9"/>
        <v>-0.19115570987065511</v>
      </c>
      <c r="R34" s="164">
        <f t="shared" si="15"/>
        <v>6.3277688130157599E-3</v>
      </c>
      <c r="S34" s="163">
        <v>29275</v>
      </c>
      <c r="T34" s="163">
        <v>11549</v>
      </c>
      <c r="U34" s="163">
        <v>4406</v>
      </c>
      <c r="V34" s="163">
        <v>17276</v>
      </c>
      <c r="W34" s="163">
        <v>22032</v>
      </c>
      <c r="X34" s="164">
        <f t="shared" si="16"/>
        <v>0.27529520722389433</v>
      </c>
      <c r="Y34" s="165">
        <f t="shared" si="10"/>
        <v>-0.24741246797608885</v>
      </c>
      <c r="Z34" s="164">
        <f t="shared" si="11"/>
        <v>2.3713274966886987E-3</v>
      </c>
    </row>
    <row r="35" spans="1:26" x14ac:dyDescent="0.25">
      <c r="A35" s="167" t="s">
        <v>145</v>
      </c>
      <c r="B35" s="168" t="s">
        <v>145</v>
      </c>
      <c r="C35" s="169">
        <f>C27-SUM(C28:C34)</f>
        <v>49251</v>
      </c>
      <c r="D35" s="169">
        <f>D27-SUM(D28:D34)</f>
        <v>8856</v>
      </c>
      <c r="E35" s="169">
        <f>E27-SUM(E28:E34)</f>
        <v>13446</v>
      </c>
      <c r="F35" s="169">
        <f>F27-SUM(F28:F34)</f>
        <v>39275</v>
      </c>
      <c r="G35" s="169">
        <f>G27-SUM(G28:G34)</f>
        <v>41290</v>
      </c>
      <c r="H35" s="170">
        <f t="shared" si="12"/>
        <v>5.1304901336728159E-2</v>
      </c>
      <c r="I35" s="171">
        <f t="shared" si="1"/>
        <v>-0.16164138799212202</v>
      </c>
      <c r="J35" s="170">
        <f t="shared" si="13"/>
        <v>5.5917898602932808E-2</v>
      </c>
      <c r="K35" s="169">
        <f>K27-SUM(K28:K34)</f>
        <v>205155</v>
      </c>
      <c r="L35" s="169">
        <f>L27-SUM(L28:L34)</f>
        <v>67736</v>
      </c>
      <c r="M35" s="169">
        <f>M27-SUM(M28:M34)</f>
        <v>130178</v>
      </c>
      <c r="N35" s="169">
        <f>N27-SUM(N28:N34)</f>
        <v>232420</v>
      </c>
      <c r="O35" s="169">
        <f>O27-SUM(O28:O34)</f>
        <v>259956</v>
      </c>
      <c r="P35" s="170">
        <f t="shared" si="14"/>
        <v>0.11847517425350662</v>
      </c>
      <c r="Q35" s="171">
        <f t="shared" si="9"/>
        <v>0.26711998245229207</v>
      </c>
      <c r="R35" s="170">
        <f t="shared" si="15"/>
        <v>7.759523890543539E-2</v>
      </c>
      <c r="S35" s="169">
        <f>S27-SUM(S28:S34)</f>
        <v>254406</v>
      </c>
      <c r="T35" s="169">
        <f>T27-SUM(T28:T34)</f>
        <v>76592</v>
      </c>
      <c r="U35" s="169">
        <f>U27-SUM(U28:U34)</f>
        <v>143624</v>
      </c>
      <c r="V35" s="169">
        <f>V27-SUM(V28:V34)</f>
        <v>271695</v>
      </c>
      <c r="W35" s="169">
        <f>W27-SUM(W28:W34)</f>
        <v>301246</v>
      </c>
      <c r="X35" s="170">
        <f t="shared" si="16"/>
        <v>0.10876534349178302</v>
      </c>
      <c r="Y35" s="171">
        <f t="shared" si="10"/>
        <v>0.18411515451679605</v>
      </c>
      <c r="Z35" s="170">
        <f t="shared" si="11"/>
        <v>7.7299033223880542E-2</v>
      </c>
    </row>
    <row r="36" spans="1:26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</row>
    <row r="37" spans="1:26" x14ac:dyDescent="0.25">
      <c r="A37" s="1" t="s">
        <v>0</v>
      </c>
      <c r="B37" s="154" t="s">
        <v>68</v>
      </c>
      <c r="C37" s="176">
        <f>C38+C41</f>
        <v>177700</v>
      </c>
      <c r="D37" s="176">
        <f>D38+D41</f>
        <v>54285</v>
      </c>
      <c r="E37" s="176">
        <f>E38+E41</f>
        <v>50672</v>
      </c>
      <c r="F37" s="176">
        <f>F38+F41</f>
        <v>179190</v>
      </c>
      <c r="G37" s="176">
        <f>G38+G41</f>
        <v>201287</v>
      </c>
      <c r="H37" s="177">
        <f>IFERROR(G37/F37-1,"-")</f>
        <v>0.12331603326078455</v>
      </c>
      <c r="I37" s="177">
        <f t="shared" si="1"/>
        <v>0.13273494653911078</v>
      </c>
      <c r="J37" s="177">
        <f>G37/G$9</f>
        <v>0.27259738571297015</v>
      </c>
      <c r="K37" s="176">
        <f>K38+K41</f>
        <v>552295</v>
      </c>
      <c r="L37" s="176">
        <f>L38+L41</f>
        <v>151994</v>
      </c>
      <c r="M37" s="176">
        <f>M38+M41</f>
        <v>206077</v>
      </c>
      <c r="N37" s="176">
        <f>N38+N41</f>
        <v>573367</v>
      </c>
      <c r="O37" s="176">
        <f>O38+O41</f>
        <v>609226</v>
      </c>
      <c r="P37" s="177">
        <f>IFERROR(O37/N37-1,"-")</f>
        <v>6.254109497058602E-2</v>
      </c>
      <c r="Q37" s="177">
        <f t="shared" si="9"/>
        <v>0.10308078110430108</v>
      </c>
      <c r="R37" s="177">
        <f>O37/O$9</f>
        <v>0.1818501477842511</v>
      </c>
      <c r="S37" s="176">
        <f>S38+S41</f>
        <v>729995</v>
      </c>
      <c r="T37" s="176">
        <f>T38+T41</f>
        <v>206279</v>
      </c>
      <c r="U37" s="176">
        <f>U38+U41</f>
        <v>256749</v>
      </c>
      <c r="V37" s="176">
        <f>V38+V41</f>
        <v>752557</v>
      </c>
      <c r="W37" s="176">
        <f>W38+W41</f>
        <v>810513</v>
      </c>
      <c r="X37" s="177">
        <f>IFERROR(W37/V37-1,"-")</f>
        <v>7.7012106724141827E-2</v>
      </c>
      <c r="Y37" s="177">
        <f t="shared" si="10"/>
        <v>0.11029938561223029</v>
      </c>
      <c r="Z37" s="177">
        <f t="shared" ref="Z37:Z49" si="17">U37/U$9</f>
        <v>0.13818337799530794</v>
      </c>
    </row>
    <row r="38" spans="1:26" x14ac:dyDescent="0.25">
      <c r="A38" s="1" t="s">
        <v>96</v>
      </c>
      <c r="B38" s="157" t="s">
        <v>97</v>
      </c>
      <c r="C38" s="158">
        <v>16606</v>
      </c>
      <c r="D38" s="158">
        <v>5529</v>
      </c>
      <c r="E38" s="158">
        <v>6062</v>
      </c>
      <c r="F38" s="158">
        <v>22234</v>
      </c>
      <c r="G38" s="158">
        <v>28331</v>
      </c>
      <c r="H38" s="159">
        <f>IFERROR(G38/F38-1,"-")</f>
        <v>0.27421966357830341</v>
      </c>
      <c r="I38" s="160">
        <f t="shared" si="1"/>
        <v>0.70607009514633257</v>
      </c>
      <c r="J38" s="159">
        <f>G38/G$9</f>
        <v>3.8367885331065381E-2</v>
      </c>
      <c r="K38" s="158">
        <v>64346</v>
      </c>
      <c r="L38" s="158">
        <v>19247</v>
      </c>
      <c r="M38" s="158">
        <v>33772</v>
      </c>
      <c r="N38" s="158">
        <v>60854</v>
      </c>
      <c r="O38" s="158">
        <v>52810</v>
      </c>
      <c r="P38" s="159">
        <f>IFERROR(O38/N38-1,"-")</f>
        <v>-0.13218523022315709</v>
      </c>
      <c r="Q38" s="160">
        <f t="shared" si="9"/>
        <v>-0.17928076337301468</v>
      </c>
      <c r="R38" s="159">
        <f>O38/O$9</f>
        <v>1.576345445612351E-2</v>
      </c>
      <c r="S38" s="158">
        <v>80952</v>
      </c>
      <c r="T38" s="158">
        <v>24776</v>
      </c>
      <c r="U38" s="158">
        <v>39834</v>
      </c>
      <c r="V38" s="158">
        <v>83088</v>
      </c>
      <c r="W38" s="158">
        <v>81141</v>
      </c>
      <c r="X38" s="159">
        <f>IFERROR(W38/V38-1,"-")</f>
        <v>-2.3432986712882742E-2</v>
      </c>
      <c r="Y38" s="160">
        <f t="shared" si="10"/>
        <v>2.3347168692557929E-3</v>
      </c>
      <c r="Z38" s="159">
        <f t="shared" si="17"/>
        <v>2.1438824217679897E-2</v>
      </c>
    </row>
    <row r="39" spans="1:26" x14ac:dyDescent="0.25">
      <c r="A39" s="161" t="s">
        <v>103</v>
      </c>
      <c r="B39" s="162" t="s">
        <v>103</v>
      </c>
      <c r="C39" s="163">
        <v>9694</v>
      </c>
      <c r="D39" s="163">
        <v>2180</v>
      </c>
      <c r="E39" s="163">
        <v>4351</v>
      </c>
      <c r="F39" s="163">
        <v>9363</v>
      </c>
      <c r="G39" s="163">
        <v>15562</v>
      </c>
      <c r="H39" s="164">
        <f>IFERROR(G39/F39-1,"-")</f>
        <v>0.66207412154224077</v>
      </c>
      <c r="I39" s="165">
        <f t="shared" si="1"/>
        <v>0.6053228801320405</v>
      </c>
      <c r="J39" s="164">
        <f>G39/G$9</f>
        <v>2.107518377473578E-2</v>
      </c>
      <c r="K39" s="163">
        <v>8485</v>
      </c>
      <c r="L39" s="163">
        <v>1767</v>
      </c>
      <c r="M39" s="163">
        <v>4726</v>
      </c>
      <c r="N39" s="163">
        <v>9315</v>
      </c>
      <c r="O39" s="163">
        <v>13363</v>
      </c>
      <c r="P39" s="164">
        <f>IFERROR(O39/N39-1,"-")</f>
        <v>0.43456790123456801</v>
      </c>
      <c r="Q39" s="165">
        <f t="shared" si="9"/>
        <v>0.57489687684148505</v>
      </c>
      <c r="R39" s="164">
        <f>O39/O$9</f>
        <v>3.9887718594428792E-3</v>
      </c>
      <c r="S39" s="163">
        <v>18179</v>
      </c>
      <c r="T39" s="163">
        <v>3947</v>
      </c>
      <c r="U39" s="163">
        <v>9077</v>
      </c>
      <c r="V39" s="163">
        <v>18678</v>
      </c>
      <c r="W39" s="163">
        <v>28925</v>
      </c>
      <c r="X39" s="164">
        <f>IFERROR(W39/V39-1,"-")</f>
        <v>0.5486133418995609</v>
      </c>
      <c r="Y39" s="165">
        <f t="shared" si="10"/>
        <v>0.59112162385169698</v>
      </c>
      <c r="Z39" s="164">
        <f t="shared" si="17"/>
        <v>4.8852790938364319E-3</v>
      </c>
    </row>
    <row r="40" spans="1:26" x14ac:dyDescent="0.25">
      <c r="A40" s="161" t="s">
        <v>100</v>
      </c>
      <c r="B40" s="162" t="s">
        <v>100</v>
      </c>
      <c r="C40" s="163">
        <v>6912</v>
      </c>
      <c r="D40" s="163">
        <v>3349</v>
      </c>
      <c r="E40" s="163">
        <v>1711</v>
      </c>
      <c r="F40" s="163">
        <v>12871</v>
      </c>
      <c r="G40" s="163">
        <v>12769</v>
      </c>
      <c r="H40" s="164">
        <f>IFERROR(G40/F40-1,"-")</f>
        <v>-7.9247921684406641E-3</v>
      </c>
      <c r="I40" s="165">
        <f t="shared" si="1"/>
        <v>0.84736689814814814</v>
      </c>
      <c r="J40" s="164">
        <f>G40/G$9</f>
        <v>1.7292701556329598E-2</v>
      </c>
      <c r="K40" s="163">
        <v>55861</v>
      </c>
      <c r="L40" s="163">
        <v>17480</v>
      </c>
      <c r="M40" s="163">
        <v>29046</v>
      </c>
      <c r="N40" s="163">
        <v>51539</v>
      </c>
      <c r="O40" s="163">
        <v>39447</v>
      </c>
      <c r="P40" s="164">
        <f>IFERROR(O40/N40-1,"-")</f>
        <v>-0.23461844428491041</v>
      </c>
      <c r="Q40" s="165">
        <f t="shared" si="9"/>
        <v>-0.29383648699450426</v>
      </c>
      <c r="R40" s="164">
        <f>O40/O$9</f>
        <v>1.177468259668063E-2</v>
      </c>
      <c r="S40" s="163">
        <v>62773</v>
      </c>
      <c r="T40" s="163">
        <v>20829</v>
      </c>
      <c r="U40" s="163">
        <v>30757</v>
      </c>
      <c r="V40" s="163">
        <v>64410</v>
      </c>
      <c r="W40" s="163">
        <v>52216</v>
      </c>
      <c r="X40" s="164">
        <f>IFERROR(W40/V40-1,"-")</f>
        <v>-0.18931842881540129</v>
      </c>
      <c r="Y40" s="165">
        <f t="shared" si="10"/>
        <v>-0.16817740111194301</v>
      </c>
      <c r="Z40" s="164">
        <f t="shared" si="17"/>
        <v>1.6553545123843466E-2</v>
      </c>
    </row>
    <row r="41" spans="1:26" x14ac:dyDescent="0.25">
      <c r="A41" s="1" t="s">
        <v>146</v>
      </c>
      <c r="B41" s="157" t="s">
        <v>107</v>
      </c>
      <c r="C41" s="158">
        <v>161094</v>
      </c>
      <c r="D41" s="158">
        <v>48756</v>
      </c>
      <c r="E41" s="158">
        <v>44610</v>
      </c>
      <c r="F41" s="158">
        <v>156956</v>
      </c>
      <c r="G41" s="158">
        <v>172956</v>
      </c>
      <c r="H41" s="159">
        <f>IFERROR(G41/F41-1,"-")</f>
        <v>0.10193939702846655</v>
      </c>
      <c r="I41" s="160">
        <f t="shared" si="1"/>
        <v>7.3634027338076002E-2</v>
      </c>
      <c r="J41" s="159">
        <f>G41/G$9</f>
        <v>0.23422950038190476</v>
      </c>
      <c r="K41" s="158">
        <v>487949</v>
      </c>
      <c r="L41" s="158">
        <v>132747</v>
      </c>
      <c r="M41" s="158">
        <v>172305</v>
      </c>
      <c r="N41" s="158">
        <v>512513</v>
      </c>
      <c r="O41" s="158">
        <v>556416</v>
      </c>
      <c r="P41" s="159">
        <f>IFERROR(O41/N41-1,"-")</f>
        <v>8.5662217348633218E-2</v>
      </c>
      <c r="Q41" s="160">
        <f t="shared" si="9"/>
        <v>0.14031589366921549</v>
      </c>
      <c r="R41" s="159">
        <f>O41/O$9</f>
        <v>0.16608669332812762</v>
      </c>
      <c r="S41" s="158">
        <v>649043</v>
      </c>
      <c r="T41" s="158">
        <v>181503</v>
      </c>
      <c r="U41" s="158">
        <v>216915</v>
      </c>
      <c r="V41" s="158">
        <v>669469</v>
      </c>
      <c r="W41" s="158">
        <v>729372</v>
      </c>
      <c r="X41" s="159">
        <f>IFERROR(W41/V41-1,"-")</f>
        <v>8.9478377639591988E-2</v>
      </c>
      <c r="Y41" s="160">
        <f t="shared" si="10"/>
        <v>0.12376529752266019</v>
      </c>
      <c r="Z41" s="159">
        <f t="shared" si="17"/>
        <v>0.11674455377762803</v>
      </c>
    </row>
    <row r="42" spans="1:26" x14ac:dyDescent="0.25">
      <c r="A42" s="161" t="s">
        <v>110</v>
      </c>
      <c r="B42" s="162" t="s">
        <v>110</v>
      </c>
      <c r="C42" s="163">
        <v>87652</v>
      </c>
      <c r="D42" s="163">
        <v>24960</v>
      </c>
      <c r="E42" s="163">
        <v>17021</v>
      </c>
      <c r="F42" s="163">
        <v>75160</v>
      </c>
      <c r="G42" s="163">
        <v>74709</v>
      </c>
      <c r="H42" s="164">
        <f t="shared" ref="H42:H49" si="18">IFERROR(G42/F42-1,"-")</f>
        <v>-6.0005321979776927E-3</v>
      </c>
      <c r="I42" s="165">
        <f t="shared" si="1"/>
        <v>-0.14766348742755442</v>
      </c>
      <c r="J42" s="164">
        <f t="shared" ref="J42:J49" si="19">G42/G$9</f>
        <v>0.10117632082166401</v>
      </c>
      <c r="K42" s="163">
        <v>262145</v>
      </c>
      <c r="L42" s="163">
        <v>63301</v>
      </c>
      <c r="M42" s="163">
        <v>63769</v>
      </c>
      <c r="N42" s="163">
        <v>269103</v>
      </c>
      <c r="O42" s="163">
        <v>299592</v>
      </c>
      <c r="P42" s="164">
        <f t="shared" ref="P42:P49" si="20">IFERROR(O42/N42-1,"-")</f>
        <v>0.11329862543338431</v>
      </c>
      <c r="Q42" s="165">
        <f t="shared" si="9"/>
        <v>0.1428484235823686</v>
      </c>
      <c r="R42" s="164">
        <f t="shared" ref="R42:R49" si="21">O42/O$9</f>
        <v>8.9426336819143235E-2</v>
      </c>
      <c r="S42" s="163">
        <v>349797</v>
      </c>
      <c r="T42" s="163">
        <v>88261</v>
      </c>
      <c r="U42" s="163">
        <v>80790</v>
      </c>
      <c r="V42" s="163">
        <v>344263</v>
      </c>
      <c r="W42" s="163">
        <v>374301</v>
      </c>
      <c r="X42" s="164">
        <f t="shared" ref="X42:X49" si="22">IFERROR(W42/V42-1,"-")</f>
        <v>8.7253059434211577E-2</v>
      </c>
      <c r="Y42" s="165">
        <f t="shared" si="10"/>
        <v>7.0052058765512459E-2</v>
      </c>
      <c r="Z42" s="164">
        <f t="shared" si="17"/>
        <v>4.3481513494661825E-2</v>
      </c>
    </row>
    <row r="43" spans="1:26" x14ac:dyDescent="0.25">
      <c r="A43" s="161" t="s">
        <v>113</v>
      </c>
      <c r="B43" s="162" t="s">
        <v>113</v>
      </c>
      <c r="C43" s="163">
        <v>11396</v>
      </c>
      <c r="D43" s="163">
        <v>3221</v>
      </c>
      <c r="E43" s="163">
        <v>2578</v>
      </c>
      <c r="F43" s="163">
        <v>7845</v>
      </c>
      <c r="G43" s="163">
        <v>10865</v>
      </c>
      <c r="H43" s="164">
        <f t="shared" si="18"/>
        <v>0.38495857233906938</v>
      </c>
      <c r="I43" s="165">
        <f t="shared" si="1"/>
        <v>-4.6595296595296598E-2</v>
      </c>
      <c r="J43" s="164">
        <f t="shared" si="19"/>
        <v>1.4714167312203076E-2</v>
      </c>
      <c r="K43" s="163">
        <v>26865</v>
      </c>
      <c r="L43" s="163">
        <v>7570</v>
      </c>
      <c r="M43" s="163">
        <v>10918</v>
      </c>
      <c r="N43" s="163">
        <v>19949</v>
      </c>
      <c r="O43" s="163">
        <v>22563</v>
      </c>
      <c r="P43" s="164">
        <f t="shared" si="20"/>
        <v>0.13103413704947608</v>
      </c>
      <c r="Q43" s="165">
        <f t="shared" si="9"/>
        <v>-0.16013400335008376</v>
      </c>
      <c r="R43" s="164">
        <f t="shared" si="21"/>
        <v>6.7349142755825557E-3</v>
      </c>
      <c r="S43" s="163">
        <v>38261</v>
      </c>
      <c r="T43" s="163">
        <v>10791</v>
      </c>
      <c r="U43" s="163">
        <v>13496</v>
      </c>
      <c r="V43" s="163">
        <v>27794</v>
      </c>
      <c r="W43" s="163">
        <v>33428</v>
      </c>
      <c r="X43" s="164">
        <f t="shared" si="22"/>
        <v>0.20270561991796798</v>
      </c>
      <c r="Y43" s="165">
        <f t="shared" si="10"/>
        <v>-0.12631661482972212</v>
      </c>
      <c r="Z43" s="164">
        <f t="shared" si="17"/>
        <v>7.2636032445099136E-3</v>
      </c>
    </row>
    <row r="44" spans="1:26" x14ac:dyDescent="0.25">
      <c r="A44" s="161" t="s">
        <v>116</v>
      </c>
      <c r="B44" s="162" t="s">
        <v>116</v>
      </c>
      <c r="C44" s="163">
        <v>6703</v>
      </c>
      <c r="D44" s="163">
        <v>1995</v>
      </c>
      <c r="E44" s="163">
        <v>1781</v>
      </c>
      <c r="F44" s="163">
        <v>5675</v>
      </c>
      <c r="G44" s="163">
        <v>7865</v>
      </c>
      <c r="H44" s="164">
        <f t="shared" si="18"/>
        <v>0.38590308370044046</v>
      </c>
      <c r="I44" s="165">
        <f t="shared" si="1"/>
        <v>0.17335521408324639</v>
      </c>
      <c r="J44" s="164">
        <f t="shared" si="19"/>
        <v>1.0651350751079355E-2</v>
      </c>
      <c r="K44" s="163">
        <v>9914</v>
      </c>
      <c r="L44" s="163">
        <v>3970</v>
      </c>
      <c r="M44" s="163">
        <v>8252</v>
      </c>
      <c r="N44" s="163">
        <v>12032</v>
      </c>
      <c r="O44" s="163">
        <v>11886</v>
      </c>
      <c r="P44" s="164">
        <f t="shared" si="20"/>
        <v>-1.2134308510638347E-2</v>
      </c>
      <c r="Q44" s="165">
        <f t="shared" si="9"/>
        <v>0.19891063143030063</v>
      </c>
      <c r="R44" s="164">
        <f t="shared" si="21"/>
        <v>3.5478966041561076E-3</v>
      </c>
      <c r="S44" s="163">
        <v>16617</v>
      </c>
      <c r="T44" s="163">
        <v>5965</v>
      </c>
      <c r="U44" s="163">
        <v>10033</v>
      </c>
      <c r="V44" s="163">
        <v>17707</v>
      </c>
      <c r="W44" s="163">
        <v>19751</v>
      </c>
      <c r="X44" s="164">
        <f t="shared" si="22"/>
        <v>0.11543457389732881</v>
      </c>
      <c r="Y44" s="165">
        <f t="shared" si="10"/>
        <v>0.18860203406150333</v>
      </c>
      <c r="Z44" s="164">
        <f t="shared" si="17"/>
        <v>5.3998022637943071E-3</v>
      </c>
    </row>
    <row r="45" spans="1:26" x14ac:dyDescent="0.25">
      <c r="A45" s="161" t="s">
        <v>123</v>
      </c>
      <c r="B45" s="162" t="s">
        <v>123</v>
      </c>
      <c r="C45" s="163">
        <v>2994</v>
      </c>
      <c r="D45" s="163">
        <v>885</v>
      </c>
      <c r="E45" s="163">
        <v>1430</v>
      </c>
      <c r="F45" s="163">
        <v>3236</v>
      </c>
      <c r="G45" s="163">
        <v>3482</v>
      </c>
      <c r="H45" s="164">
        <f t="shared" si="18"/>
        <v>7.6019777503090191E-2</v>
      </c>
      <c r="I45" s="165">
        <f t="shared" si="1"/>
        <v>0.16299265197060797</v>
      </c>
      <c r="J45" s="164">
        <f t="shared" si="19"/>
        <v>4.7155757552775988E-3</v>
      </c>
      <c r="K45" s="163">
        <v>24453</v>
      </c>
      <c r="L45" s="163">
        <v>6712</v>
      </c>
      <c r="M45" s="163">
        <v>13570</v>
      </c>
      <c r="N45" s="163">
        <v>27358</v>
      </c>
      <c r="O45" s="163">
        <v>26160</v>
      </c>
      <c r="P45" s="164">
        <f t="shared" si="20"/>
        <v>-4.3789750712771358E-2</v>
      </c>
      <c r="Q45" s="165">
        <f t="shared" si="9"/>
        <v>6.9807385596859284E-2</v>
      </c>
      <c r="R45" s="164">
        <f t="shared" si="21"/>
        <v>7.8085962615449915E-3</v>
      </c>
      <c r="S45" s="163">
        <v>27447</v>
      </c>
      <c r="T45" s="163">
        <v>7597</v>
      </c>
      <c r="U45" s="163">
        <v>15000</v>
      </c>
      <c r="V45" s="163">
        <v>30594</v>
      </c>
      <c r="W45" s="163">
        <v>29642</v>
      </c>
      <c r="X45" s="164">
        <f t="shared" si="22"/>
        <v>-3.1117212525331728E-2</v>
      </c>
      <c r="Y45" s="165">
        <f t="shared" si="10"/>
        <v>7.9972310270703506E-2</v>
      </c>
      <c r="Z45" s="164">
        <f t="shared" si="17"/>
        <v>8.0730622901340181E-3</v>
      </c>
    </row>
    <row r="46" spans="1:26" x14ac:dyDescent="0.25">
      <c r="A46" s="161" t="s">
        <v>119</v>
      </c>
      <c r="B46" s="162" t="s">
        <v>119</v>
      </c>
      <c r="C46" s="163">
        <v>2495</v>
      </c>
      <c r="D46" s="163">
        <v>1080</v>
      </c>
      <c r="E46" s="163">
        <v>722</v>
      </c>
      <c r="F46" s="163">
        <v>1778</v>
      </c>
      <c r="G46" s="163">
        <v>2269</v>
      </c>
      <c r="H46" s="164">
        <f t="shared" si="18"/>
        <v>0.27615298087739037</v>
      </c>
      <c r="I46" s="165">
        <f t="shared" si="1"/>
        <v>-9.05811623246493E-2</v>
      </c>
      <c r="J46" s="164">
        <f t="shared" si="19"/>
        <v>3.0728435923965741E-3</v>
      </c>
      <c r="K46" s="163">
        <v>31182</v>
      </c>
      <c r="L46" s="163">
        <v>11022</v>
      </c>
      <c r="M46" s="163">
        <v>16968</v>
      </c>
      <c r="N46" s="163">
        <v>29000</v>
      </c>
      <c r="O46" s="163">
        <v>33231</v>
      </c>
      <c r="P46" s="164">
        <f t="shared" si="20"/>
        <v>0.14589655172413796</v>
      </c>
      <c r="Q46" s="165">
        <f t="shared" si="9"/>
        <v>6.5710987107946872E-2</v>
      </c>
      <c r="R46" s="164">
        <f t="shared" si="21"/>
        <v>9.9192455033410409E-3</v>
      </c>
      <c r="S46" s="163">
        <v>33677</v>
      </c>
      <c r="T46" s="163">
        <v>12102</v>
      </c>
      <c r="U46" s="163">
        <v>17690</v>
      </c>
      <c r="V46" s="163">
        <v>30778</v>
      </c>
      <c r="W46" s="163">
        <v>35500</v>
      </c>
      <c r="X46" s="164">
        <f t="shared" si="22"/>
        <v>0.15342127493664304</v>
      </c>
      <c r="Y46" s="165">
        <f t="shared" si="10"/>
        <v>5.4131900109867237E-2</v>
      </c>
      <c r="Z46" s="164">
        <f t="shared" si="17"/>
        <v>9.5208314608313856E-3</v>
      </c>
    </row>
    <row r="47" spans="1:26" x14ac:dyDescent="0.25">
      <c r="A47" s="161" t="s">
        <v>128</v>
      </c>
      <c r="B47" s="162" t="s">
        <v>128</v>
      </c>
      <c r="C47" s="163">
        <v>3512</v>
      </c>
      <c r="D47" s="163">
        <v>1099</v>
      </c>
      <c r="E47" s="163">
        <v>749</v>
      </c>
      <c r="F47" s="163">
        <v>2218</v>
      </c>
      <c r="G47" s="163">
        <v>2218</v>
      </c>
      <c r="H47" s="164">
        <f t="shared" si="18"/>
        <v>0</v>
      </c>
      <c r="I47" s="165">
        <f t="shared" si="1"/>
        <v>-0.3684510250569476</v>
      </c>
      <c r="J47" s="164">
        <f t="shared" si="19"/>
        <v>3.0037757108574712E-3</v>
      </c>
      <c r="K47" s="163">
        <v>4530</v>
      </c>
      <c r="L47" s="163">
        <v>2296</v>
      </c>
      <c r="M47" s="163">
        <v>2639</v>
      </c>
      <c r="N47" s="163">
        <v>6605</v>
      </c>
      <c r="O47" s="163">
        <v>7002</v>
      </c>
      <c r="P47" s="164">
        <f t="shared" si="20"/>
        <v>6.0105980317940899E-2</v>
      </c>
      <c r="Q47" s="165">
        <f t="shared" si="9"/>
        <v>0.54569536423841059</v>
      </c>
      <c r="R47" s="164">
        <f t="shared" si="21"/>
        <v>2.0900531736750012E-3</v>
      </c>
      <c r="S47" s="163">
        <v>8042</v>
      </c>
      <c r="T47" s="163">
        <v>3395</v>
      </c>
      <c r="U47" s="163">
        <v>3388</v>
      </c>
      <c r="V47" s="163">
        <v>8823</v>
      </c>
      <c r="W47" s="163">
        <v>9220</v>
      </c>
      <c r="X47" s="164">
        <f t="shared" si="22"/>
        <v>4.4996033095318966E-2</v>
      </c>
      <c r="Y47" s="165">
        <f t="shared" si="10"/>
        <v>0.14648097488187029</v>
      </c>
      <c r="Z47" s="164">
        <f t="shared" si="17"/>
        <v>1.8234356692649369E-3</v>
      </c>
    </row>
    <row r="48" spans="1:26" x14ac:dyDescent="0.25">
      <c r="A48" s="161" t="s">
        <v>131</v>
      </c>
      <c r="B48" s="162" t="s">
        <v>131</v>
      </c>
      <c r="C48" s="163">
        <v>4005</v>
      </c>
      <c r="D48" s="163">
        <v>1080</v>
      </c>
      <c r="E48" s="163">
        <v>761</v>
      </c>
      <c r="F48" s="163">
        <v>1311</v>
      </c>
      <c r="G48" s="163">
        <v>1982</v>
      </c>
      <c r="H48" s="164">
        <f t="shared" si="18"/>
        <v>0.51182303585049582</v>
      </c>
      <c r="I48" s="165">
        <f t="shared" si="1"/>
        <v>-0.50511860174781531</v>
      </c>
      <c r="J48" s="164">
        <f t="shared" si="19"/>
        <v>2.6841674747157384E-3</v>
      </c>
      <c r="K48" s="163">
        <v>7898</v>
      </c>
      <c r="L48" s="163">
        <v>4136</v>
      </c>
      <c r="M48" s="163">
        <v>3019</v>
      </c>
      <c r="N48" s="163">
        <v>6804</v>
      </c>
      <c r="O48" s="163">
        <v>8431</v>
      </c>
      <c r="P48" s="164">
        <f t="shared" si="20"/>
        <v>0.23912404467960013</v>
      </c>
      <c r="Q48" s="165">
        <f t="shared" si="9"/>
        <v>6.7485439351734566E-2</v>
      </c>
      <c r="R48" s="164">
        <f t="shared" si="21"/>
        <v>2.5166007293993052E-3</v>
      </c>
      <c r="S48" s="163">
        <v>11903</v>
      </c>
      <c r="T48" s="163">
        <v>5216</v>
      </c>
      <c r="U48" s="163">
        <v>3780</v>
      </c>
      <c r="V48" s="163">
        <v>8115</v>
      </c>
      <c r="W48" s="163">
        <v>10413</v>
      </c>
      <c r="X48" s="164">
        <f t="shared" si="22"/>
        <v>0.28317929759704241</v>
      </c>
      <c r="Y48" s="165">
        <f t="shared" si="10"/>
        <v>-0.12517852642191041</v>
      </c>
      <c r="Z48" s="164">
        <f t="shared" si="17"/>
        <v>2.0344116971137724E-3</v>
      </c>
    </row>
    <row r="49" spans="1:26" x14ac:dyDescent="0.25">
      <c r="A49" s="167" t="s">
        <v>145</v>
      </c>
      <c r="B49" s="168" t="s">
        <v>145</v>
      </c>
      <c r="C49" s="169">
        <f>C41-SUM(C42:C48)</f>
        <v>42337</v>
      </c>
      <c r="D49" s="169">
        <f>D41-SUM(D42:D48)</f>
        <v>14436</v>
      </c>
      <c r="E49" s="169">
        <f>E41-SUM(E42:E48)</f>
        <v>19568</v>
      </c>
      <c r="F49" s="169">
        <f>F41-SUM(F42:F48)</f>
        <v>59733</v>
      </c>
      <c r="G49" s="169">
        <f>G41-SUM(G42:G48)</f>
        <v>69566</v>
      </c>
      <c r="H49" s="170">
        <f t="shared" si="18"/>
        <v>0.16461587397251098</v>
      </c>
      <c r="I49" s="171">
        <f t="shared" si="1"/>
        <v>0.64314901858894102</v>
      </c>
      <c r="J49" s="170">
        <f t="shared" si="19"/>
        <v>9.4211298963710929E-2</v>
      </c>
      <c r="K49" s="169">
        <f>K41-SUM(K42:K48)</f>
        <v>120962</v>
      </c>
      <c r="L49" s="169">
        <f>L41-SUM(L42:L48)</f>
        <v>33740</v>
      </c>
      <c r="M49" s="169">
        <f>M41-SUM(M42:M48)</f>
        <v>53170</v>
      </c>
      <c r="N49" s="169">
        <f>N41-SUM(N42:N48)</f>
        <v>141662</v>
      </c>
      <c r="O49" s="169">
        <f>O41-SUM(O42:O48)</f>
        <v>147551</v>
      </c>
      <c r="P49" s="170">
        <f t="shared" si="20"/>
        <v>4.157078115514401E-2</v>
      </c>
      <c r="Q49" s="171">
        <f t="shared" si="9"/>
        <v>0.21981283378251026</v>
      </c>
      <c r="R49" s="170">
        <f t="shared" si="21"/>
        <v>4.4043049961285365E-2</v>
      </c>
      <c r="S49" s="169">
        <f>S41-SUM(S42:S48)</f>
        <v>163299</v>
      </c>
      <c r="T49" s="169">
        <f>T41-SUM(T42:T48)</f>
        <v>48176</v>
      </c>
      <c r="U49" s="169">
        <f>U41-SUM(U42:U48)</f>
        <v>72738</v>
      </c>
      <c r="V49" s="169">
        <f>V41-SUM(V42:V48)</f>
        <v>201395</v>
      </c>
      <c r="W49" s="169">
        <f>W41-SUM(W42:W48)</f>
        <v>217117</v>
      </c>
      <c r="X49" s="170">
        <f t="shared" si="22"/>
        <v>7.8065493185034418E-2</v>
      </c>
      <c r="Y49" s="171">
        <f t="shared" si="10"/>
        <v>0.32956723556176093</v>
      </c>
      <c r="Z49" s="170">
        <f t="shared" si="17"/>
        <v>3.9147893657317884E-2</v>
      </c>
    </row>
    <row r="50" spans="1:26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</row>
    <row r="51" spans="1:26" x14ac:dyDescent="0.25">
      <c r="A51" s="1" t="s">
        <v>0</v>
      </c>
      <c r="B51" s="154" t="s">
        <v>68</v>
      </c>
      <c r="C51" s="176">
        <f>C52+C55</f>
        <v>0</v>
      </c>
      <c r="D51" s="176">
        <f>D52+D55</f>
        <v>0</v>
      </c>
      <c r="E51" s="176">
        <f>E52+E55</f>
        <v>0</v>
      </c>
      <c r="F51" s="176">
        <f>F52+F55</f>
        <v>0</v>
      </c>
      <c r="G51" s="176">
        <f>G52+G55</f>
        <v>0</v>
      </c>
      <c r="H51" s="177" t="str">
        <f>IFERROR(G51/F51-1,"-")</f>
        <v>-</v>
      </c>
      <c r="I51" s="177" t="str">
        <f t="shared" si="1"/>
        <v>-</v>
      </c>
      <c r="J51" s="177">
        <f>G51/G$9</f>
        <v>0</v>
      </c>
      <c r="K51" s="176">
        <f>K52+K55</f>
        <v>0</v>
      </c>
      <c r="L51" s="176">
        <f>L52+L55</f>
        <v>0</v>
      </c>
      <c r="M51" s="176">
        <f>M52+M55</f>
        <v>0</v>
      </c>
      <c r="N51" s="176">
        <f>N52+N55</f>
        <v>0</v>
      </c>
      <c r="O51" s="176">
        <f>O52+O55</f>
        <v>0</v>
      </c>
      <c r="P51" s="177" t="str">
        <f>IFERROR(O51/N51-1,"-")</f>
        <v>-</v>
      </c>
      <c r="Q51" s="177" t="str">
        <f t="shared" si="9"/>
        <v>-</v>
      </c>
      <c r="R51" s="177">
        <f>O51/O$9</f>
        <v>0</v>
      </c>
      <c r="S51" s="176">
        <f>S52+S55</f>
        <v>38821</v>
      </c>
      <c r="T51" s="176">
        <f>T52+T55</f>
        <v>10755</v>
      </c>
      <c r="U51" s="176">
        <f>U52+U55</f>
        <v>20161</v>
      </c>
      <c r="V51" s="176">
        <f>V52+V55</f>
        <v>37638</v>
      </c>
      <c r="W51" s="176">
        <f>W52+W55</f>
        <v>50521</v>
      </c>
      <c r="X51" s="177">
        <f>IFERROR(W51/V51-1,"-")</f>
        <v>0.34228705032148365</v>
      </c>
      <c r="Y51" s="177">
        <f t="shared" si="10"/>
        <v>0.30138327194044456</v>
      </c>
      <c r="Z51" s="177">
        <f t="shared" ref="Z51:Z63" si="23">U51/U$9</f>
        <v>1.0850733922092796E-2</v>
      </c>
    </row>
    <row r="52" spans="1:26" x14ac:dyDescent="0.25">
      <c r="A52" s="1" t="s">
        <v>96</v>
      </c>
      <c r="B52" s="157" t="s">
        <v>97</v>
      </c>
      <c r="C52" s="158">
        <v>0</v>
      </c>
      <c r="D52" s="158">
        <v>0</v>
      </c>
      <c r="E52" s="158">
        <v>0</v>
      </c>
      <c r="F52" s="158">
        <v>0</v>
      </c>
      <c r="G52" s="158">
        <v>0</v>
      </c>
      <c r="H52" s="159" t="str">
        <f>IFERROR(G52/F52-1,"-")</f>
        <v>-</v>
      </c>
      <c r="I52" s="160" t="str">
        <f t="shared" si="1"/>
        <v>-</v>
      </c>
      <c r="J52" s="159">
        <f>G52/G$9</f>
        <v>0</v>
      </c>
      <c r="K52" s="158">
        <v>0</v>
      </c>
      <c r="L52" s="158">
        <v>0</v>
      </c>
      <c r="M52" s="158">
        <v>0</v>
      </c>
      <c r="N52" s="158">
        <v>0</v>
      </c>
      <c r="O52" s="158">
        <v>0</v>
      </c>
      <c r="P52" s="159" t="str">
        <f>IFERROR(O52/N52-1,"-")</f>
        <v>-</v>
      </c>
      <c r="Q52" s="160" t="str">
        <f t="shared" si="9"/>
        <v>-</v>
      </c>
      <c r="R52" s="159">
        <f>O52/O$9</f>
        <v>0</v>
      </c>
      <c r="S52" s="158">
        <v>8657</v>
      </c>
      <c r="T52" s="158">
        <v>1989</v>
      </c>
      <c r="U52" s="158">
        <v>4950</v>
      </c>
      <c r="V52" s="158">
        <v>6738</v>
      </c>
      <c r="W52" s="158">
        <v>20078</v>
      </c>
      <c r="X52" s="159">
        <f>IFERROR(W52/V52-1,"-")</f>
        <v>1.9798159691303057</v>
      </c>
      <c r="Y52" s="160">
        <f t="shared" si="10"/>
        <v>1.3192791960263373</v>
      </c>
      <c r="Z52" s="159">
        <f t="shared" si="23"/>
        <v>2.6641105557442262E-3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65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65" t="str">
        <f t="shared" si="9"/>
        <v>-</v>
      </c>
      <c r="R53" s="164">
        <f>O53/O$9</f>
        <v>0</v>
      </c>
      <c r="S53" s="163">
        <v>4791</v>
      </c>
      <c r="T53" s="163">
        <v>1487</v>
      </c>
      <c r="U53" s="163">
        <v>2415</v>
      </c>
      <c r="V53" s="163">
        <v>3508</v>
      </c>
      <c r="W53" s="163">
        <v>14700</v>
      </c>
      <c r="X53" s="164">
        <f>IFERROR(W53/V53-1,"-")</f>
        <v>3.1904218928164196</v>
      </c>
      <c r="Y53" s="165">
        <f t="shared" si="10"/>
        <v>2.0682529743268629</v>
      </c>
      <c r="Z53" s="164">
        <f t="shared" si="23"/>
        <v>1.299763028711577E-3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65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65" t="str">
        <f t="shared" si="9"/>
        <v>-</v>
      </c>
      <c r="R54" s="164">
        <f>O54/O$9</f>
        <v>0</v>
      </c>
      <c r="S54" s="163">
        <v>3866</v>
      </c>
      <c r="T54" s="163">
        <v>502</v>
      </c>
      <c r="U54" s="163">
        <v>2535</v>
      </c>
      <c r="V54" s="163">
        <v>3230</v>
      </c>
      <c r="W54" s="163">
        <v>5378</v>
      </c>
      <c r="X54" s="164">
        <f>IFERROR(W54/V54-1,"-")</f>
        <v>0.66501547987616094</v>
      </c>
      <c r="Y54" s="165">
        <f t="shared" si="10"/>
        <v>0.39110191412312467</v>
      </c>
      <c r="Z54" s="164">
        <f t="shared" si="23"/>
        <v>1.364347527032649E-3</v>
      </c>
    </row>
    <row r="55" spans="1:26" x14ac:dyDescent="0.25">
      <c r="A55" s="1" t="s">
        <v>146</v>
      </c>
      <c r="B55" s="157" t="s">
        <v>107</v>
      </c>
      <c r="C55" s="158">
        <v>0</v>
      </c>
      <c r="D55" s="158">
        <v>0</v>
      </c>
      <c r="E55" s="158">
        <v>0</v>
      </c>
      <c r="F55" s="158">
        <v>0</v>
      </c>
      <c r="G55" s="158">
        <v>0</v>
      </c>
      <c r="H55" s="159" t="str">
        <f>IFERROR(G55/F55-1,"-")</f>
        <v>-</v>
      </c>
      <c r="I55" s="160" t="str">
        <f t="shared" si="1"/>
        <v>-</v>
      </c>
      <c r="J55" s="159">
        <f>G55/G$9</f>
        <v>0</v>
      </c>
      <c r="K55" s="158">
        <v>0</v>
      </c>
      <c r="L55" s="158">
        <v>0</v>
      </c>
      <c r="M55" s="158">
        <v>0</v>
      </c>
      <c r="N55" s="158">
        <v>0</v>
      </c>
      <c r="O55" s="158">
        <v>0</v>
      </c>
      <c r="P55" s="159" t="str">
        <f>IFERROR(O55/N55-1,"-")</f>
        <v>-</v>
      </c>
      <c r="Q55" s="160" t="str">
        <f t="shared" si="9"/>
        <v>-</v>
      </c>
      <c r="R55" s="159">
        <f>O55/O$9</f>
        <v>0</v>
      </c>
      <c r="S55" s="158">
        <v>30164</v>
      </c>
      <c r="T55" s="158">
        <v>8766</v>
      </c>
      <c r="U55" s="158">
        <v>15211</v>
      </c>
      <c r="V55" s="158">
        <v>30900</v>
      </c>
      <c r="W55" s="158">
        <v>30443</v>
      </c>
      <c r="X55" s="159">
        <f>IFERROR(W55/V55-1,"-")</f>
        <v>-1.4789644012945025E-2</v>
      </c>
      <c r="Y55" s="160">
        <f t="shared" si="10"/>
        <v>9.2494364142685637E-3</v>
      </c>
      <c r="Z55" s="159">
        <f t="shared" si="23"/>
        <v>8.18662336634857E-3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65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65" t="str">
        <f t="shared" si="9"/>
        <v>-</v>
      </c>
      <c r="R56" s="164">
        <f t="shared" ref="R56:R63" si="27">O56/O$9</f>
        <v>0</v>
      </c>
      <c r="S56" s="163">
        <v>8594</v>
      </c>
      <c r="T56" s="163">
        <v>2464</v>
      </c>
      <c r="U56" s="163">
        <v>3030</v>
      </c>
      <c r="V56" s="163">
        <v>10329</v>
      </c>
      <c r="W56" s="163">
        <v>9247</v>
      </c>
      <c r="X56" s="164">
        <f t="shared" ref="X56:X63" si="28">IFERROR(W56/V56-1,"-")</f>
        <v>-0.10475360635105047</v>
      </c>
      <c r="Y56" s="165">
        <f t="shared" si="10"/>
        <v>7.5983244123807303E-2</v>
      </c>
      <c r="Z56" s="164">
        <f t="shared" si="23"/>
        <v>1.6307585826070717E-3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65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65" t="str">
        <f t="shared" si="9"/>
        <v>-</v>
      </c>
      <c r="R57" s="164">
        <f t="shared" si="27"/>
        <v>0</v>
      </c>
      <c r="S57" s="163">
        <v>9255</v>
      </c>
      <c r="T57" s="163">
        <v>2785</v>
      </c>
      <c r="U57" s="163">
        <v>5150</v>
      </c>
      <c r="V57" s="163">
        <v>6783</v>
      </c>
      <c r="W57" s="163">
        <v>6068</v>
      </c>
      <c r="X57" s="164">
        <f t="shared" si="28"/>
        <v>-0.10541058528674629</v>
      </c>
      <c r="Y57" s="165">
        <f t="shared" si="10"/>
        <v>-0.34435440302539166</v>
      </c>
      <c r="Z57" s="164">
        <f t="shared" si="23"/>
        <v>2.7717513862793464E-3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65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65" t="str">
        <f t="shared" si="9"/>
        <v>-</v>
      </c>
      <c r="R58" s="164">
        <f t="shared" si="27"/>
        <v>0</v>
      </c>
      <c r="S58" s="163">
        <v>1959</v>
      </c>
      <c r="T58" s="163">
        <v>488</v>
      </c>
      <c r="U58" s="163">
        <v>1642</v>
      </c>
      <c r="V58" s="163">
        <v>2739</v>
      </c>
      <c r="W58" s="163">
        <v>2907</v>
      </c>
      <c r="X58" s="164">
        <f t="shared" si="28"/>
        <v>6.1336254107338339E-2</v>
      </c>
      <c r="Y58" s="165">
        <f t="shared" si="10"/>
        <v>0.48392036753445633</v>
      </c>
      <c r="Z58" s="164">
        <f t="shared" si="23"/>
        <v>8.8373121869333722E-4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65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65" t="str">
        <f t="shared" si="9"/>
        <v>-</v>
      </c>
      <c r="R59" s="164">
        <f t="shared" si="27"/>
        <v>0</v>
      </c>
      <c r="S59" s="163">
        <v>546</v>
      </c>
      <c r="T59" s="163">
        <v>271</v>
      </c>
      <c r="U59" s="163">
        <v>377</v>
      </c>
      <c r="V59" s="163">
        <v>866</v>
      </c>
      <c r="W59" s="163">
        <v>806</v>
      </c>
      <c r="X59" s="164">
        <f t="shared" si="28"/>
        <v>-6.9284064665127043E-2</v>
      </c>
      <c r="Y59" s="165">
        <f t="shared" si="10"/>
        <v>0.47619047619047628</v>
      </c>
      <c r="Z59" s="164">
        <f t="shared" si="23"/>
        <v>2.0290296555870165E-4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65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65" t="str">
        <f t="shared" si="9"/>
        <v>-</v>
      </c>
      <c r="R60" s="164">
        <f t="shared" si="27"/>
        <v>0</v>
      </c>
      <c r="S60" s="163">
        <v>636</v>
      </c>
      <c r="T60" s="163">
        <v>177</v>
      </c>
      <c r="U60" s="163">
        <v>476</v>
      </c>
      <c r="V60" s="163">
        <v>649</v>
      </c>
      <c r="W60" s="163">
        <v>683</v>
      </c>
      <c r="X60" s="164">
        <f t="shared" si="28"/>
        <v>5.238828967642517E-2</v>
      </c>
      <c r="Y60" s="165">
        <f t="shared" si="10"/>
        <v>7.3899371069182429E-2</v>
      </c>
      <c r="Z60" s="164">
        <f t="shared" si="23"/>
        <v>2.5618517667358616E-4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65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65" t="str">
        <f t="shared" si="9"/>
        <v>-</v>
      </c>
      <c r="R61" s="164">
        <f t="shared" si="27"/>
        <v>0</v>
      </c>
      <c r="S61" s="163">
        <v>160</v>
      </c>
      <c r="T61" s="163">
        <v>76</v>
      </c>
      <c r="U61" s="163">
        <v>98</v>
      </c>
      <c r="V61" s="163">
        <v>132</v>
      </c>
      <c r="W61" s="163">
        <v>239</v>
      </c>
      <c r="X61" s="164">
        <f t="shared" si="28"/>
        <v>0.81060606060606055</v>
      </c>
      <c r="Y61" s="165">
        <f t="shared" si="10"/>
        <v>0.49374999999999991</v>
      </c>
      <c r="Z61" s="164">
        <f t="shared" si="23"/>
        <v>5.2744006962208921E-5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65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65" t="str">
        <f t="shared" si="9"/>
        <v>-</v>
      </c>
      <c r="R62" s="164">
        <f t="shared" si="27"/>
        <v>0</v>
      </c>
      <c r="S62" s="163">
        <v>340</v>
      </c>
      <c r="T62" s="163">
        <v>121</v>
      </c>
      <c r="U62" s="163">
        <v>91</v>
      </c>
      <c r="V62" s="163">
        <v>153</v>
      </c>
      <c r="W62" s="163">
        <v>195</v>
      </c>
      <c r="X62" s="164">
        <f t="shared" si="28"/>
        <v>0.27450980392156854</v>
      </c>
      <c r="Y62" s="165">
        <f t="shared" si="10"/>
        <v>-0.42647058823529416</v>
      </c>
      <c r="Z62" s="164">
        <f t="shared" si="23"/>
        <v>4.8976577893479713E-5</v>
      </c>
    </row>
    <row r="63" spans="1:26" x14ac:dyDescent="0.25">
      <c r="A63" s="167" t="s">
        <v>145</v>
      </c>
      <c r="B63" s="168" t="s">
        <v>145</v>
      </c>
      <c r="C63" s="169">
        <f>C55-SUM(C56:C62)</f>
        <v>0</v>
      </c>
      <c r="D63" s="169">
        <f>D55-SUM(D56:D62)</f>
        <v>0</v>
      </c>
      <c r="E63" s="169">
        <f>E55-SUM(E56:E62)</f>
        <v>0</v>
      </c>
      <c r="F63" s="169">
        <f>F55-SUM(F56:F62)</f>
        <v>0</v>
      </c>
      <c r="G63" s="169">
        <f>G55-SUM(G56:G62)</f>
        <v>0</v>
      </c>
      <c r="H63" s="170" t="str">
        <f t="shared" si="24"/>
        <v>-</v>
      </c>
      <c r="I63" s="171" t="str">
        <f t="shared" si="1"/>
        <v>-</v>
      </c>
      <c r="J63" s="170">
        <f t="shared" si="25"/>
        <v>0</v>
      </c>
      <c r="K63" s="169">
        <f>K55-SUM(K56:K62)</f>
        <v>0</v>
      </c>
      <c r="L63" s="169">
        <f>L55-SUM(L56:L62)</f>
        <v>0</v>
      </c>
      <c r="M63" s="169">
        <f>M55-SUM(M56:M62)</f>
        <v>0</v>
      </c>
      <c r="N63" s="169">
        <f>N55-SUM(N56:N62)</f>
        <v>0</v>
      </c>
      <c r="O63" s="169">
        <f>O55-SUM(O56:O62)</f>
        <v>0</v>
      </c>
      <c r="P63" s="170" t="str">
        <f t="shared" si="26"/>
        <v>-</v>
      </c>
      <c r="Q63" s="171" t="str">
        <f t="shared" si="9"/>
        <v>-</v>
      </c>
      <c r="R63" s="170">
        <f t="shared" si="27"/>
        <v>0</v>
      </c>
      <c r="S63" s="169">
        <f>S55-SUM(S56:S62)</f>
        <v>8674</v>
      </c>
      <c r="T63" s="169">
        <f>T55-SUM(T56:T62)</f>
        <v>2384</v>
      </c>
      <c r="U63" s="169">
        <f>U55-SUM(U56:U62)</f>
        <v>4347</v>
      </c>
      <c r="V63" s="169">
        <f>V55-SUM(V56:V62)</f>
        <v>9249</v>
      </c>
      <c r="W63" s="169">
        <f>W55-SUM(W56:W62)</f>
        <v>10298</v>
      </c>
      <c r="X63" s="170">
        <f t="shared" si="28"/>
        <v>0.11341766677478637</v>
      </c>
      <c r="Y63" s="171">
        <f t="shared" si="10"/>
        <v>0.18722619322112055</v>
      </c>
      <c r="Z63" s="170">
        <f t="shared" si="23"/>
        <v>2.3395734516808383E-3</v>
      </c>
    </row>
    <row r="64" spans="1:26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</row>
    <row r="65" spans="1:26" x14ac:dyDescent="0.25">
      <c r="A65" s="1" t="s">
        <v>0</v>
      </c>
      <c r="B65" s="154" t="s">
        <v>68</v>
      </c>
      <c r="C65" s="176">
        <f>C66+C69</f>
        <v>12795</v>
      </c>
      <c r="D65" s="176">
        <f>D66+D69</f>
        <v>0</v>
      </c>
      <c r="E65" s="176">
        <f>E66+E69</f>
        <v>0</v>
      </c>
      <c r="F65" s="176">
        <f>F66+F69</f>
        <v>0</v>
      </c>
      <c r="G65" s="176">
        <f>G66+G69</f>
        <v>0</v>
      </c>
      <c r="H65" s="177" t="str">
        <f>IFERROR(G65/F65-1,"-")</f>
        <v>-</v>
      </c>
      <c r="I65" s="177">
        <f t="shared" si="1"/>
        <v>-1</v>
      </c>
      <c r="J65" s="177">
        <f>G65/G$9</f>
        <v>0</v>
      </c>
      <c r="K65" s="176">
        <f>K66+K69</f>
        <v>122557</v>
      </c>
      <c r="L65" s="176">
        <f>L66+L69</f>
        <v>0</v>
      </c>
      <c r="M65" s="176">
        <f>M66+M69</f>
        <v>0</v>
      </c>
      <c r="N65" s="176">
        <f>N66+N69</f>
        <v>0</v>
      </c>
      <c r="O65" s="176">
        <f>O66+O69</f>
        <v>0</v>
      </c>
      <c r="P65" s="177" t="str">
        <f>IFERROR(O65/N65-1,"-")</f>
        <v>-</v>
      </c>
      <c r="Q65" s="177">
        <f t="shared" si="9"/>
        <v>-1</v>
      </c>
      <c r="R65" s="177">
        <f>O65/O$9</f>
        <v>0</v>
      </c>
      <c r="S65" s="176">
        <f>S66+S69</f>
        <v>135352</v>
      </c>
      <c r="T65" s="176">
        <f>T66+T69</f>
        <v>54073</v>
      </c>
      <c r="U65" s="176">
        <f>U66+U69</f>
        <v>62020</v>
      </c>
      <c r="V65" s="176">
        <f>V66+V69</f>
        <v>151473</v>
      </c>
      <c r="W65" s="176">
        <f>W66+W69</f>
        <v>170958</v>
      </c>
      <c r="X65" s="177">
        <f>IFERROR(W65/V65-1,"-")</f>
        <v>0.12863678675407497</v>
      </c>
      <c r="Y65" s="177">
        <f t="shared" si="10"/>
        <v>0.26306223772090553</v>
      </c>
      <c r="Z65" s="177">
        <f t="shared" ref="Z65:Z77" si="29">U65/U$9</f>
        <v>3.3379421548940788E-2</v>
      </c>
    </row>
    <row r="66" spans="1:26" x14ac:dyDescent="0.25">
      <c r="A66" s="1" t="s">
        <v>96</v>
      </c>
      <c r="B66" s="157" t="s">
        <v>97</v>
      </c>
      <c r="C66" s="158">
        <v>2002</v>
      </c>
      <c r="D66" s="158">
        <v>0</v>
      </c>
      <c r="E66" s="158">
        <v>0</v>
      </c>
      <c r="F66" s="158">
        <v>0</v>
      </c>
      <c r="G66" s="158">
        <v>0</v>
      </c>
      <c r="H66" s="159" t="str">
        <f>IFERROR(G66/F66-1,"-")</f>
        <v>-</v>
      </c>
      <c r="I66" s="160">
        <f t="shared" si="1"/>
        <v>-1</v>
      </c>
      <c r="J66" s="159">
        <f>G66/G$9</f>
        <v>0</v>
      </c>
      <c r="K66" s="158">
        <v>39360</v>
      </c>
      <c r="L66" s="158">
        <v>0</v>
      </c>
      <c r="M66" s="158">
        <v>0</v>
      </c>
      <c r="N66" s="158">
        <v>0</v>
      </c>
      <c r="O66" s="158">
        <v>0</v>
      </c>
      <c r="P66" s="159" t="str">
        <f>IFERROR(O66/N66-1,"-")</f>
        <v>-</v>
      </c>
      <c r="Q66" s="160">
        <f t="shared" si="9"/>
        <v>-1</v>
      </c>
      <c r="R66" s="159">
        <f>O66/O$9</f>
        <v>0</v>
      </c>
      <c r="S66" s="158">
        <v>41362</v>
      </c>
      <c r="T66" s="158">
        <v>24032</v>
      </c>
      <c r="U66" s="158">
        <v>25803</v>
      </c>
      <c r="V66" s="158">
        <v>30941</v>
      </c>
      <c r="W66" s="158">
        <v>45548</v>
      </c>
      <c r="X66" s="159">
        <f>IFERROR(W66/V66-1,"-")</f>
        <v>0.47209204615235456</v>
      </c>
      <c r="Y66" s="160">
        <f t="shared" si="10"/>
        <v>0.1012040036748707</v>
      </c>
      <c r="Z66" s="159">
        <f t="shared" si="29"/>
        <v>1.3887281751488538E-2</v>
      </c>
    </row>
    <row r="67" spans="1:26" x14ac:dyDescent="0.25">
      <c r="A67" s="161" t="s">
        <v>103</v>
      </c>
      <c r="B67" s="162" t="s">
        <v>103</v>
      </c>
      <c r="C67" s="163">
        <v>1510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65">
        <f t="shared" si="1"/>
        <v>-1</v>
      </c>
      <c r="J67" s="164">
        <f>G67/G$9</f>
        <v>0</v>
      </c>
      <c r="K67" s="163">
        <v>20727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65">
        <f t="shared" si="9"/>
        <v>-1</v>
      </c>
      <c r="R67" s="164">
        <f>O67/O$9</f>
        <v>0</v>
      </c>
      <c r="S67" s="163">
        <v>22237</v>
      </c>
      <c r="T67" s="163">
        <v>8814</v>
      </c>
      <c r="U67" s="163">
        <v>21207</v>
      </c>
      <c r="V67" s="163">
        <v>22920</v>
      </c>
      <c r="W67" s="163">
        <v>31464</v>
      </c>
      <c r="X67" s="164">
        <f>IFERROR(W67/V67-1,"-")</f>
        <v>0.37277486910994773</v>
      </c>
      <c r="Y67" s="165">
        <f t="shared" si="10"/>
        <v>0.41493906552142823</v>
      </c>
      <c r="Z67" s="164">
        <f t="shared" si="29"/>
        <v>1.1413695465791475E-2</v>
      </c>
    </row>
    <row r="68" spans="1:26" x14ac:dyDescent="0.25">
      <c r="A68" s="161" t="s">
        <v>100</v>
      </c>
      <c r="B68" s="162" t="s">
        <v>100</v>
      </c>
      <c r="C68" s="163">
        <v>492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65">
        <f t="shared" si="1"/>
        <v>-1</v>
      </c>
      <c r="J68" s="164">
        <f>G68/G$9</f>
        <v>0</v>
      </c>
      <c r="K68" s="163">
        <v>18633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65">
        <f t="shared" si="9"/>
        <v>-1</v>
      </c>
      <c r="R68" s="164">
        <f>O68/O$9</f>
        <v>0</v>
      </c>
      <c r="S68" s="163">
        <v>19125</v>
      </c>
      <c r="T68" s="163">
        <v>15218</v>
      </c>
      <c r="U68" s="163">
        <v>4596</v>
      </c>
      <c r="V68" s="163">
        <v>8021</v>
      </c>
      <c r="W68" s="163">
        <v>14084</v>
      </c>
      <c r="X68" s="164">
        <f>IFERROR(W68/V68-1,"-")</f>
        <v>0.75589078668495202</v>
      </c>
      <c r="Y68" s="165">
        <f t="shared" si="10"/>
        <v>-0.26358169934640518</v>
      </c>
      <c r="Z68" s="164">
        <f t="shared" si="29"/>
        <v>2.4735862856970631E-3</v>
      </c>
    </row>
    <row r="69" spans="1:26" x14ac:dyDescent="0.25">
      <c r="A69" s="1" t="s">
        <v>146</v>
      </c>
      <c r="B69" s="157" t="s">
        <v>107</v>
      </c>
      <c r="C69" s="158">
        <v>10793</v>
      </c>
      <c r="D69" s="158">
        <v>0</v>
      </c>
      <c r="E69" s="158">
        <v>0</v>
      </c>
      <c r="F69" s="158">
        <v>0</v>
      </c>
      <c r="G69" s="158">
        <v>0</v>
      </c>
      <c r="H69" s="159" t="str">
        <f>IFERROR(G69/F69-1,"-")</f>
        <v>-</v>
      </c>
      <c r="I69" s="160">
        <f t="shared" si="1"/>
        <v>-1</v>
      </c>
      <c r="J69" s="159">
        <f>G69/G$9</f>
        <v>0</v>
      </c>
      <c r="K69" s="158">
        <v>83197</v>
      </c>
      <c r="L69" s="158">
        <v>0</v>
      </c>
      <c r="M69" s="158">
        <v>0</v>
      </c>
      <c r="N69" s="158">
        <v>0</v>
      </c>
      <c r="O69" s="158">
        <v>0</v>
      </c>
      <c r="P69" s="159" t="str">
        <f>IFERROR(O69/N69-1,"-")</f>
        <v>-</v>
      </c>
      <c r="Q69" s="160">
        <f t="shared" si="9"/>
        <v>-1</v>
      </c>
      <c r="R69" s="159">
        <f>O69/O$9</f>
        <v>0</v>
      </c>
      <c r="S69" s="158">
        <v>93990</v>
      </c>
      <c r="T69" s="158">
        <v>30041</v>
      </c>
      <c r="U69" s="158">
        <v>36217</v>
      </c>
      <c r="V69" s="158">
        <v>120532</v>
      </c>
      <c r="W69" s="158">
        <v>125410</v>
      </c>
      <c r="X69" s="159">
        <f>IFERROR(W69/V69-1,"-")</f>
        <v>4.0470580426774649E-2</v>
      </c>
      <c r="Y69" s="160">
        <f t="shared" si="10"/>
        <v>0.33429088200872425</v>
      </c>
      <c r="Z69" s="159">
        <f t="shared" si="29"/>
        <v>1.9492139797452249E-2</v>
      </c>
    </row>
    <row r="70" spans="1:26" x14ac:dyDescent="0.25">
      <c r="A70" s="161" t="s">
        <v>110</v>
      </c>
      <c r="B70" s="162" t="s">
        <v>110</v>
      </c>
      <c r="C70" s="163">
        <v>1499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65">
        <f t="shared" si="1"/>
        <v>-1</v>
      </c>
      <c r="J70" s="164">
        <f t="shared" ref="J70:J77" si="31">G70/G$9</f>
        <v>0</v>
      </c>
      <c r="K70" s="163">
        <v>39253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65">
        <f t="shared" si="9"/>
        <v>-1</v>
      </c>
      <c r="R70" s="164">
        <f t="shared" ref="R70:R77" si="33">O70/O$9</f>
        <v>0</v>
      </c>
      <c r="S70" s="163">
        <v>40752</v>
      </c>
      <c r="T70" s="163">
        <v>13564</v>
      </c>
      <c r="U70" s="163">
        <v>7549</v>
      </c>
      <c r="V70" s="163">
        <v>52809</v>
      </c>
      <c r="W70" s="163">
        <v>48101</v>
      </c>
      <c r="X70" s="164">
        <f t="shared" ref="X70:X77" si="34">IFERROR(W70/V70-1,"-")</f>
        <v>-8.9151470393304177E-2</v>
      </c>
      <c r="Y70" s="165">
        <f t="shared" si="10"/>
        <v>0.18033470749901848</v>
      </c>
      <c r="Z70" s="164">
        <f t="shared" si="29"/>
        <v>4.0629031485481136E-3</v>
      </c>
    </row>
    <row r="71" spans="1:26" x14ac:dyDescent="0.25">
      <c r="A71" s="161" t="s">
        <v>113</v>
      </c>
      <c r="B71" s="162" t="s">
        <v>113</v>
      </c>
      <c r="C71" s="163">
        <v>1882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65">
        <f t="shared" si="1"/>
        <v>-1</v>
      </c>
      <c r="J71" s="164">
        <f t="shared" si="31"/>
        <v>0</v>
      </c>
      <c r="K71" s="163">
        <v>9305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65">
        <f t="shared" si="9"/>
        <v>-1</v>
      </c>
      <c r="R71" s="164">
        <f t="shared" si="33"/>
        <v>0</v>
      </c>
      <c r="S71" s="163">
        <v>11187</v>
      </c>
      <c r="T71" s="163">
        <v>3277</v>
      </c>
      <c r="U71" s="163">
        <v>3513</v>
      </c>
      <c r="V71" s="163">
        <v>7009</v>
      </c>
      <c r="W71" s="163">
        <v>9961</v>
      </c>
      <c r="X71" s="164">
        <f t="shared" si="34"/>
        <v>0.42117277785704088</v>
      </c>
      <c r="Y71" s="165">
        <f t="shared" si="10"/>
        <v>-0.10959149012246361</v>
      </c>
      <c r="Z71" s="164">
        <f t="shared" si="29"/>
        <v>1.8907111883493871E-3</v>
      </c>
    </row>
    <row r="72" spans="1:26" x14ac:dyDescent="0.25">
      <c r="A72" s="161" t="s">
        <v>116</v>
      </c>
      <c r="B72" s="162" t="s">
        <v>116</v>
      </c>
      <c r="C72" s="163">
        <v>2393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65">
        <f t="shared" si="1"/>
        <v>-1</v>
      </c>
      <c r="J72" s="164">
        <f t="shared" si="31"/>
        <v>0</v>
      </c>
      <c r="K72" s="163">
        <v>8387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65">
        <f t="shared" si="9"/>
        <v>-1</v>
      </c>
      <c r="R72" s="164">
        <f t="shared" si="33"/>
        <v>0</v>
      </c>
      <c r="S72" s="163">
        <v>10780</v>
      </c>
      <c r="T72" s="163">
        <v>3407</v>
      </c>
      <c r="U72" s="163">
        <v>6247</v>
      </c>
      <c r="V72" s="163">
        <v>17604</v>
      </c>
      <c r="W72" s="163">
        <v>15357</v>
      </c>
      <c r="X72" s="164">
        <f t="shared" si="34"/>
        <v>-0.12764144512610776</v>
      </c>
      <c r="Y72" s="165">
        <f t="shared" si="10"/>
        <v>0.42458256029684605</v>
      </c>
      <c r="Z72" s="164">
        <f t="shared" si="29"/>
        <v>3.3621613417644807E-3</v>
      </c>
    </row>
    <row r="73" spans="1:26" x14ac:dyDescent="0.25">
      <c r="A73" s="161" t="s">
        <v>123</v>
      </c>
      <c r="B73" s="162" t="s">
        <v>123</v>
      </c>
      <c r="C73" s="163">
        <v>100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65">
        <f t="shared" si="1"/>
        <v>-1</v>
      </c>
      <c r="J73" s="164">
        <f t="shared" si="31"/>
        <v>0</v>
      </c>
      <c r="K73" s="163">
        <v>1619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65">
        <f t="shared" si="9"/>
        <v>-1</v>
      </c>
      <c r="R73" s="164">
        <f t="shared" si="33"/>
        <v>0</v>
      </c>
      <c r="S73" s="163">
        <v>1719</v>
      </c>
      <c r="T73" s="163">
        <v>502</v>
      </c>
      <c r="U73" s="163">
        <v>1777</v>
      </c>
      <c r="V73" s="163">
        <v>2468</v>
      </c>
      <c r="W73" s="163">
        <v>3478</v>
      </c>
      <c r="X73" s="164">
        <f t="shared" si="34"/>
        <v>0.4092382495948137</v>
      </c>
      <c r="Y73" s="165">
        <f t="shared" si="10"/>
        <v>1.0232693426410706</v>
      </c>
      <c r="Z73" s="164">
        <f t="shared" si="29"/>
        <v>9.5638877930454339E-4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65" t="str">
        <f t="shared" ref="I74:I137" si="35">IFERROR(G74/C74-1,"-")</f>
        <v>-</v>
      </c>
      <c r="J74" s="164">
        <f t="shared" si="31"/>
        <v>0</v>
      </c>
      <c r="K74" s="163">
        <v>2455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65">
        <f t="shared" si="9"/>
        <v>-1</v>
      </c>
      <c r="R74" s="164">
        <f t="shared" si="33"/>
        <v>0</v>
      </c>
      <c r="S74" s="163">
        <v>2455</v>
      </c>
      <c r="T74" s="163">
        <v>1200</v>
      </c>
      <c r="U74" s="163">
        <v>1607</v>
      </c>
      <c r="V74" s="163">
        <v>2853</v>
      </c>
      <c r="W74" s="163">
        <v>2272</v>
      </c>
      <c r="X74" s="164">
        <f t="shared" si="34"/>
        <v>-0.20364528566421314</v>
      </c>
      <c r="Y74" s="165">
        <f t="shared" si="10"/>
        <v>-7.4541751527494871E-2</v>
      </c>
      <c r="Z74" s="164">
        <f t="shared" si="29"/>
        <v>8.6489407334969118E-4</v>
      </c>
    </row>
    <row r="75" spans="1:26" x14ac:dyDescent="0.25">
      <c r="A75" s="161" t="s">
        <v>128</v>
      </c>
      <c r="B75" s="162" t="s">
        <v>128</v>
      </c>
      <c r="C75" s="163">
        <v>311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65">
        <f t="shared" si="35"/>
        <v>-1</v>
      </c>
      <c r="J75" s="164">
        <f t="shared" si="31"/>
        <v>0</v>
      </c>
      <c r="K75" s="163">
        <v>1869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65">
        <f t="shared" si="9"/>
        <v>-1</v>
      </c>
      <c r="R75" s="164">
        <f t="shared" si="33"/>
        <v>0</v>
      </c>
      <c r="S75" s="163">
        <v>2180</v>
      </c>
      <c r="T75" s="163">
        <v>651</v>
      </c>
      <c r="U75" s="163">
        <v>1674</v>
      </c>
      <c r="V75" s="163">
        <v>2685</v>
      </c>
      <c r="W75" s="163">
        <v>3745</v>
      </c>
      <c r="X75" s="164">
        <f t="shared" si="34"/>
        <v>0.39478584729981381</v>
      </c>
      <c r="Y75" s="165">
        <f t="shared" si="10"/>
        <v>0.71788990825688082</v>
      </c>
      <c r="Z75" s="164">
        <f t="shared" si="29"/>
        <v>9.0095375157895642E-4</v>
      </c>
    </row>
    <row r="76" spans="1:26" x14ac:dyDescent="0.25">
      <c r="A76" s="161" t="s">
        <v>131</v>
      </c>
      <c r="B76" s="162" t="s">
        <v>131</v>
      </c>
      <c r="C76" s="163">
        <v>225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65">
        <f t="shared" si="35"/>
        <v>-1</v>
      </c>
      <c r="J76" s="164">
        <f t="shared" si="31"/>
        <v>0</v>
      </c>
      <c r="K76" s="163">
        <v>2065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65">
        <f t="shared" si="9"/>
        <v>-1</v>
      </c>
      <c r="R76" s="164">
        <f t="shared" si="33"/>
        <v>0</v>
      </c>
      <c r="S76" s="163">
        <v>2290</v>
      </c>
      <c r="T76" s="163">
        <v>907</v>
      </c>
      <c r="U76" s="163">
        <v>154</v>
      </c>
      <c r="V76" s="163">
        <v>799</v>
      </c>
      <c r="W76" s="163">
        <v>1039</v>
      </c>
      <c r="X76" s="164">
        <f t="shared" si="34"/>
        <v>0.30037546933667092</v>
      </c>
      <c r="Y76" s="165">
        <f t="shared" si="10"/>
        <v>-0.54628820960698687</v>
      </c>
      <c r="Z76" s="164">
        <f t="shared" si="29"/>
        <v>8.2883439512042591E-5</v>
      </c>
    </row>
    <row r="77" spans="1:26" x14ac:dyDescent="0.25">
      <c r="A77" s="167" t="s">
        <v>145</v>
      </c>
      <c r="B77" s="168" t="s">
        <v>145</v>
      </c>
      <c r="C77" s="169">
        <f>C69-SUM(C70:C76)</f>
        <v>4383</v>
      </c>
      <c r="D77" s="169">
        <f>D69-SUM(D70:D76)</f>
        <v>0</v>
      </c>
      <c r="E77" s="169">
        <f>E69-SUM(E70:E76)</f>
        <v>0</v>
      </c>
      <c r="F77" s="169">
        <f>F69-SUM(F70:F76)</f>
        <v>0</v>
      </c>
      <c r="G77" s="169">
        <f>G69-SUM(G70:G76)</f>
        <v>0</v>
      </c>
      <c r="H77" s="170" t="str">
        <f t="shared" si="30"/>
        <v>-</v>
      </c>
      <c r="I77" s="171">
        <f t="shared" si="35"/>
        <v>-1</v>
      </c>
      <c r="J77" s="170">
        <f t="shared" si="31"/>
        <v>0</v>
      </c>
      <c r="K77" s="169">
        <f>K69-SUM(K70:K76)</f>
        <v>18244</v>
      </c>
      <c r="L77" s="169">
        <f>L69-SUM(L70:L76)</f>
        <v>0</v>
      </c>
      <c r="M77" s="169">
        <f>M69-SUM(M70:M76)</f>
        <v>0</v>
      </c>
      <c r="N77" s="169">
        <f>N69-SUM(N70:N76)</f>
        <v>0</v>
      </c>
      <c r="O77" s="169">
        <f>O69-SUM(O70:O76)</f>
        <v>0</v>
      </c>
      <c r="P77" s="170" t="str">
        <f t="shared" si="32"/>
        <v>-</v>
      </c>
      <c r="Q77" s="171">
        <f t="shared" si="9"/>
        <v>-1</v>
      </c>
      <c r="R77" s="170">
        <f t="shared" si="33"/>
        <v>0</v>
      </c>
      <c r="S77" s="169">
        <f>S69-SUM(S70:S76)</f>
        <v>22627</v>
      </c>
      <c r="T77" s="169">
        <f>T69-SUM(T70:T76)</f>
        <v>6533</v>
      </c>
      <c r="U77" s="169">
        <f>U69-SUM(U70:U76)</f>
        <v>13696</v>
      </c>
      <c r="V77" s="169">
        <f>V69-SUM(V70:V76)</f>
        <v>34305</v>
      </c>
      <c r="W77" s="169">
        <f>W69-SUM(W70:W76)</f>
        <v>41457</v>
      </c>
      <c r="X77" s="170">
        <f t="shared" si="34"/>
        <v>0.20848272846523841</v>
      </c>
      <c r="Y77" s="171">
        <f t="shared" si="10"/>
        <v>0.83219162946921821</v>
      </c>
      <c r="Z77" s="170">
        <f t="shared" si="29"/>
        <v>7.3712440750450343E-3</v>
      </c>
    </row>
    <row r="78" spans="1:26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</row>
    <row r="79" spans="1:26" x14ac:dyDescent="0.25">
      <c r="A79" s="1" t="s">
        <v>0</v>
      </c>
      <c r="B79" s="154" t="s">
        <v>68</v>
      </c>
      <c r="C79" s="176">
        <f>C80+C83</f>
        <v>131352</v>
      </c>
      <c r="D79" s="176">
        <f>D80+D83</f>
        <v>34055</v>
      </c>
      <c r="E79" s="176">
        <f>E80+E83</f>
        <v>70827</v>
      </c>
      <c r="F79" s="176">
        <f>F80+F83</f>
        <v>98456</v>
      </c>
      <c r="G79" s="176">
        <f>G80+G83</f>
        <v>103299</v>
      </c>
      <c r="H79" s="177">
        <f>IFERROR(G79/F79-1,"-")</f>
        <v>4.9189485658568399E-2</v>
      </c>
      <c r="I79" s="177">
        <f t="shared" si="35"/>
        <v>-0.21357116754978989</v>
      </c>
      <c r="J79" s="177">
        <f>G79/G$9</f>
        <v>0.13989496264917309</v>
      </c>
      <c r="K79" s="176">
        <f>K80+K83</f>
        <v>501207</v>
      </c>
      <c r="L79" s="176">
        <f>L80+L83</f>
        <v>143122</v>
      </c>
      <c r="M79" s="176">
        <f>M80+M83</f>
        <v>214429</v>
      </c>
      <c r="N79" s="176">
        <f>N80+N83</f>
        <v>476344</v>
      </c>
      <c r="O79" s="176">
        <f>O80+O83</f>
        <v>549349</v>
      </c>
      <c r="P79" s="177">
        <f>IFERROR(O79/N79-1,"-")</f>
        <v>0.15326108862502719</v>
      </c>
      <c r="Q79" s="177">
        <f t="shared" si="9"/>
        <v>9.6052130157799009E-2</v>
      </c>
      <c r="R79" s="177">
        <f>O79/O$9</f>
        <v>0.16397723806129511</v>
      </c>
      <c r="S79" s="176">
        <f>S80+S83</f>
        <v>632559</v>
      </c>
      <c r="T79" s="176">
        <f>T80+T83</f>
        <v>177177</v>
      </c>
      <c r="U79" s="176">
        <f>U80+U83</f>
        <v>285256</v>
      </c>
      <c r="V79" s="176">
        <f>V80+V83</f>
        <v>574800</v>
      </c>
      <c r="W79" s="176">
        <f>W80+W83</f>
        <v>652648</v>
      </c>
      <c r="X79" s="177">
        <f>IFERROR(W79/V79-1,"-")</f>
        <v>0.13543493389004868</v>
      </c>
      <c r="Y79" s="177">
        <f t="shared" si="10"/>
        <v>3.1758302387603354E-2</v>
      </c>
      <c r="Z79" s="177">
        <f t="shared" ref="Z79:Z91" si="36">U79/U$9</f>
        <v>0.1535259637756313</v>
      </c>
    </row>
    <row r="80" spans="1:26" x14ac:dyDescent="0.25">
      <c r="A80" s="1" t="s">
        <v>96</v>
      </c>
      <c r="B80" s="157" t="s">
        <v>97</v>
      </c>
      <c r="C80" s="158">
        <v>57326</v>
      </c>
      <c r="D80" s="158">
        <v>15296</v>
      </c>
      <c r="E80" s="158">
        <v>38077</v>
      </c>
      <c r="F80" s="158">
        <v>48839</v>
      </c>
      <c r="G80" s="158">
        <v>49185</v>
      </c>
      <c r="H80" s="159">
        <f>IFERROR(G80/F80-1,"-")</f>
        <v>7.0845021396834795E-3</v>
      </c>
      <c r="I80" s="160">
        <f t="shared" si="35"/>
        <v>-0.14201235041691385</v>
      </c>
      <c r="J80" s="159">
        <f>G80/G$9</f>
        <v>6.6609877519623398E-2</v>
      </c>
      <c r="K80" s="158">
        <v>228164</v>
      </c>
      <c r="L80" s="158">
        <v>67449</v>
      </c>
      <c r="M80" s="158">
        <v>109519</v>
      </c>
      <c r="N80" s="158">
        <v>230615</v>
      </c>
      <c r="O80" s="158">
        <v>229974</v>
      </c>
      <c r="P80" s="159">
        <f>IFERROR(O80/N80-1,"-")</f>
        <v>-2.7795243154175031E-3</v>
      </c>
      <c r="Q80" s="160">
        <f t="shared" si="9"/>
        <v>7.9328903770972126E-3</v>
      </c>
      <c r="R80" s="159">
        <f>O80/O$9</f>
        <v>6.8645799566228891E-2</v>
      </c>
      <c r="S80" s="158">
        <v>285490</v>
      </c>
      <c r="T80" s="158">
        <v>82745</v>
      </c>
      <c r="U80" s="158">
        <v>147596</v>
      </c>
      <c r="V80" s="158">
        <v>279454</v>
      </c>
      <c r="W80" s="158">
        <v>279159</v>
      </c>
      <c r="X80" s="159">
        <f>IFERROR(W80/V80-1,"-")</f>
        <v>-1.0556299068898989E-3</v>
      </c>
      <c r="Y80" s="160">
        <f t="shared" si="10"/>
        <v>-2.2175908087848972E-2</v>
      </c>
      <c r="Z80" s="159">
        <f t="shared" si="36"/>
        <v>7.9436780118308042E-2</v>
      </c>
    </row>
    <row r="81" spans="1:26" x14ac:dyDescent="0.25">
      <c r="A81" s="161" t="s">
        <v>103</v>
      </c>
      <c r="B81" s="162" t="s">
        <v>103</v>
      </c>
      <c r="C81" s="163">
        <v>19941</v>
      </c>
      <c r="D81" s="163">
        <v>7696</v>
      </c>
      <c r="E81" s="163">
        <v>24218</v>
      </c>
      <c r="F81" s="163">
        <v>29828</v>
      </c>
      <c r="G81" s="163">
        <v>29979</v>
      </c>
      <c r="H81" s="164">
        <f>IFERROR(G81/F81-1,"-")</f>
        <v>5.0623575164274737E-3</v>
      </c>
      <c r="I81" s="165">
        <f t="shared" si="35"/>
        <v>0.50338498570783807</v>
      </c>
      <c r="J81" s="164">
        <f>G81/G$9</f>
        <v>4.0599725895309344E-2</v>
      </c>
      <c r="K81" s="163">
        <v>29985</v>
      </c>
      <c r="L81" s="163">
        <v>11781</v>
      </c>
      <c r="M81" s="163">
        <v>24585</v>
      </c>
      <c r="N81" s="163">
        <v>36378</v>
      </c>
      <c r="O81" s="163">
        <v>30210</v>
      </c>
      <c r="P81" s="164">
        <f>IFERROR(O81/N81-1,"-")</f>
        <v>-0.16955302655451099</v>
      </c>
      <c r="Q81" s="165">
        <f t="shared" si="9"/>
        <v>7.5037518759379918E-3</v>
      </c>
      <c r="R81" s="164">
        <f>O81/O$9</f>
        <v>9.0174959121282188E-3</v>
      </c>
      <c r="S81" s="163">
        <v>49926</v>
      </c>
      <c r="T81" s="163">
        <v>19477</v>
      </c>
      <c r="U81" s="163">
        <v>48803</v>
      </c>
      <c r="V81" s="163">
        <v>66206</v>
      </c>
      <c r="W81" s="163">
        <v>60189</v>
      </c>
      <c r="X81" s="164">
        <f>IFERROR(W81/V81-1,"-")</f>
        <v>-9.088300154064588E-2</v>
      </c>
      <c r="Y81" s="165">
        <f t="shared" si="10"/>
        <v>0.20556423506790056</v>
      </c>
      <c r="Z81" s="164">
        <f t="shared" si="36"/>
        <v>2.6265977263027367E-2</v>
      </c>
    </row>
    <row r="82" spans="1:26" x14ac:dyDescent="0.25">
      <c r="A82" s="161" t="s">
        <v>100</v>
      </c>
      <c r="B82" s="162" t="s">
        <v>100</v>
      </c>
      <c r="C82" s="163">
        <v>37385</v>
      </c>
      <c r="D82" s="163">
        <v>7600</v>
      </c>
      <c r="E82" s="163">
        <v>13859</v>
      </c>
      <c r="F82" s="163">
        <v>19011</v>
      </c>
      <c r="G82" s="163">
        <v>19206</v>
      </c>
      <c r="H82" s="164">
        <f>IFERROR(G82/F82-1,"-")</f>
        <v>1.0257219504497428E-2</v>
      </c>
      <c r="I82" s="165">
        <f t="shared" si="35"/>
        <v>-0.48626454460345059</v>
      </c>
      <c r="J82" s="164">
        <f>G82/G$9</f>
        <v>2.6010151624314061E-2</v>
      </c>
      <c r="K82" s="163">
        <v>198179</v>
      </c>
      <c r="L82" s="163">
        <v>55668</v>
      </c>
      <c r="M82" s="163">
        <v>84934</v>
      </c>
      <c r="N82" s="163">
        <v>194237</v>
      </c>
      <c r="O82" s="163">
        <v>199764</v>
      </c>
      <c r="P82" s="164">
        <f>IFERROR(O82/N82-1,"-")</f>
        <v>2.8454928772581933E-2</v>
      </c>
      <c r="Q82" s="165">
        <f t="shared" si="9"/>
        <v>7.9978201524883996E-3</v>
      </c>
      <c r="R82" s="164">
        <f>O82/O$9</f>
        <v>5.9628303654100677E-2</v>
      </c>
      <c r="S82" s="163">
        <v>235564</v>
      </c>
      <c r="T82" s="163">
        <v>63268</v>
      </c>
      <c r="U82" s="163">
        <v>98793</v>
      </c>
      <c r="V82" s="163">
        <v>213248</v>
      </c>
      <c r="W82" s="163">
        <v>218970</v>
      </c>
      <c r="X82" s="164">
        <f>IFERROR(W82/V82-1,"-")</f>
        <v>2.6832608043217299E-2</v>
      </c>
      <c r="Y82" s="165">
        <f t="shared" si="10"/>
        <v>-7.0443701074867082E-2</v>
      </c>
      <c r="Z82" s="164">
        <f t="shared" si="36"/>
        <v>5.3170802855280669E-2</v>
      </c>
    </row>
    <row r="83" spans="1:26" x14ac:dyDescent="0.25">
      <c r="A83" s="1" t="s">
        <v>146</v>
      </c>
      <c r="B83" s="157" t="s">
        <v>107</v>
      </c>
      <c r="C83" s="158">
        <v>74026</v>
      </c>
      <c r="D83" s="158">
        <v>18759</v>
      </c>
      <c r="E83" s="158">
        <v>32750</v>
      </c>
      <c r="F83" s="158">
        <v>49617</v>
      </c>
      <c r="G83" s="158">
        <v>54114</v>
      </c>
      <c r="H83" s="159">
        <f>IFERROR(G83/F83-1,"-")</f>
        <v>9.0634258419493241E-2</v>
      </c>
      <c r="I83" s="160">
        <f t="shared" si="35"/>
        <v>-0.26898657228541323</v>
      </c>
      <c r="J83" s="159">
        <f>G83/G$9</f>
        <v>7.3285085129549676E-2</v>
      </c>
      <c r="K83" s="158">
        <v>273043</v>
      </c>
      <c r="L83" s="158">
        <v>75673</v>
      </c>
      <c r="M83" s="158">
        <v>104910</v>
      </c>
      <c r="N83" s="158">
        <v>245729</v>
      </c>
      <c r="O83" s="158">
        <v>319375</v>
      </c>
      <c r="P83" s="159">
        <f>IFERROR(O83/N83-1,"-")</f>
        <v>0.29970414562383763</v>
      </c>
      <c r="Q83" s="160">
        <f t="shared" si="9"/>
        <v>0.16968755836992711</v>
      </c>
      <c r="R83" s="159">
        <f>O83/O$9</f>
        <v>9.5331438495066201E-2</v>
      </c>
      <c r="S83" s="158">
        <v>347069</v>
      </c>
      <c r="T83" s="158">
        <v>94432</v>
      </c>
      <c r="U83" s="158">
        <v>137660</v>
      </c>
      <c r="V83" s="158">
        <v>295346</v>
      </c>
      <c r="W83" s="158">
        <v>373489</v>
      </c>
      <c r="X83" s="159">
        <f>IFERROR(W83/V83-1,"-")</f>
        <v>0.26458120306352551</v>
      </c>
      <c r="Y83" s="160">
        <f t="shared" si="10"/>
        <v>7.6123191642007759E-2</v>
      </c>
      <c r="Z83" s="159">
        <f t="shared" si="36"/>
        <v>7.4089183657323268E-2</v>
      </c>
    </row>
    <row r="84" spans="1:26" x14ac:dyDescent="0.25">
      <c r="A84" s="161" t="s">
        <v>110</v>
      </c>
      <c r="B84" s="162" t="s">
        <v>110</v>
      </c>
      <c r="C84" s="163">
        <v>9286</v>
      </c>
      <c r="D84" s="163">
        <v>2578</v>
      </c>
      <c r="E84" s="163">
        <v>3228</v>
      </c>
      <c r="F84" s="163">
        <v>5828</v>
      </c>
      <c r="G84" s="163">
        <v>7060</v>
      </c>
      <c r="H84" s="164">
        <f t="shared" ref="H84:H91" si="37">IFERROR(G84/F84-1,"-")</f>
        <v>0.21139327385037743</v>
      </c>
      <c r="I84" s="165">
        <f t="shared" si="35"/>
        <v>-0.23971570105535212</v>
      </c>
      <c r="J84" s="164">
        <f t="shared" ref="J84:J91" si="38">G84/G$9</f>
        <v>9.5611616405111566E-3</v>
      </c>
      <c r="K84" s="163">
        <v>54466</v>
      </c>
      <c r="L84" s="163">
        <v>15879</v>
      </c>
      <c r="M84" s="163">
        <v>11210</v>
      </c>
      <c r="N84" s="163">
        <v>56300</v>
      </c>
      <c r="O84" s="163">
        <v>75139</v>
      </c>
      <c r="P84" s="164">
        <f t="shared" ref="P84:P91" si="39">IFERROR(O84/N84-1,"-")</f>
        <v>0.3346181172291296</v>
      </c>
      <c r="Q84" s="165">
        <f t="shared" si="9"/>
        <v>0.37955788932545076</v>
      </c>
      <c r="R84" s="164">
        <f t="shared" ref="R84:R91" si="40">O84/O$9</f>
        <v>2.2428521196339035E-2</v>
      </c>
      <c r="S84" s="163">
        <v>63752</v>
      </c>
      <c r="T84" s="163">
        <v>18457</v>
      </c>
      <c r="U84" s="163">
        <v>14438</v>
      </c>
      <c r="V84" s="163">
        <v>62128</v>
      </c>
      <c r="W84" s="163">
        <v>82199</v>
      </c>
      <c r="X84" s="164">
        <f t="shared" ref="X84:X91" si="41">IFERROR(W84/V84-1,"-")</f>
        <v>0.32305884625289716</v>
      </c>
      <c r="Y84" s="165">
        <f t="shared" si="10"/>
        <v>0.2893556280587275</v>
      </c>
      <c r="Z84" s="164">
        <f t="shared" si="36"/>
        <v>7.7705915563303302E-3</v>
      </c>
    </row>
    <row r="85" spans="1:26" x14ac:dyDescent="0.25">
      <c r="A85" s="161" t="s">
        <v>113</v>
      </c>
      <c r="B85" s="162" t="s">
        <v>113</v>
      </c>
      <c r="C85" s="163">
        <v>20849</v>
      </c>
      <c r="D85" s="163">
        <v>5409</v>
      </c>
      <c r="E85" s="163">
        <v>8563</v>
      </c>
      <c r="F85" s="163">
        <v>13220</v>
      </c>
      <c r="G85" s="163">
        <v>14980</v>
      </c>
      <c r="H85" s="164">
        <f t="shared" si="37"/>
        <v>0.13313161875945534</v>
      </c>
      <c r="I85" s="165">
        <f t="shared" si="35"/>
        <v>-0.28150031176555235</v>
      </c>
      <c r="J85" s="164">
        <f t="shared" si="38"/>
        <v>2.0286997361877779E-2</v>
      </c>
      <c r="K85" s="163">
        <v>117342</v>
      </c>
      <c r="L85" s="163">
        <v>27251</v>
      </c>
      <c r="M85" s="163">
        <v>36097</v>
      </c>
      <c r="N85" s="163">
        <v>84214</v>
      </c>
      <c r="O85" s="163">
        <v>96686</v>
      </c>
      <c r="P85" s="164">
        <f t="shared" si="39"/>
        <v>0.14809889092074946</v>
      </c>
      <c r="Q85" s="165">
        <f t="shared" si="9"/>
        <v>-0.17603245214842089</v>
      </c>
      <c r="R85" s="164">
        <f t="shared" si="40"/>
        <v>2.8860165831182685E-2</v>
      </c>
      <c r="S85" s="163">
        <v>138191</v>
      </c>
      <c r="T85" s="163">
        <v>32660</v>
      </c>
      <c r="U85" s="163">
        <v>44660</v>
      </c>
      <c r="V85" s="163">
        <v>97434</v>
      </c>
      <c r="W85" s="163">
        <v>111666</v>
      </c>
      <c r="X85" s="164">
        <f t="shared" si="41"/>
        <v>0.14606810764209621</v>
      </c>
      <c r="Y85" s="165">
        <f t="shared" si="10"/>
        <v>-0.19194448263635111</v>
      </c>
      <c r="Z85" s="164">
        <f t="shared" si="36"/>
        <v>2.403619745849235E-2</v>
      </c>
    </row>
    <row r="86" spans="1:26" x14ac:dyDescent="0.25">
      <c r="A86" s="161" t="s">
        <v>116</v>
      </c>
      <c r="B86" s="162" t="s">
        <v>116</v>
      </c>
      <c r="C86" s="163">
        <v>5447</v>
      </c>
      <c r="D86" s="163">
        <v>1714</v>
      </c>
      <c r="E86" s="163">
        <v>5280</v>
      </c>
      <c r="F86" s="163">
        <v>5870</v>
      </c>
      <c r="G86" s="163">
        <v>5315</v>
      </c>
      <c r="H86" s="164">
        <f t="shared" si="37"/>
        <v>-9.4548551959114158E-2</v>
      </c>
      <c r="I86" s="165">
        <f t="shared" si="35"/>
        <v>-2.4233523040205651E-2</v>
      </c>
      <c r="J86" s="164">
        <f t="shared" si="38"/>
        <v>7.1979566741241924E-3</v>
      </c>
      <c r="K86" s="163">
        <v>15628</v>
      </c>
      <c r="L86" s="163">
        <v>5151</v>
      </c>
      <c r="M86" s="163">
        <v>11108</v>
      </c>
      <c r="N86" s="163">
        <v>20133</v>
      </c>
      <c r="O86" s="163">
        <v>32539</v>
      </c>
      <c r="P86" s="164">
        <f t="shared" si="39"/>
        <v>0.61620225500422188</v>
      </c>
      <c r="Q86" s="165">
        <f t="shared" si="9"/>
        <v>1.0820962375223959</v>
      </c>
      <c r="R86" s="164">
        <f t="shared" si="40"/>
        <v>9.7126878346487956E-3</v>
      </c>
      <c r="S86" s="163">
        <v>21075</v>
      </c>
      <c r="T86" s="163">
        <v>6865</v>
      </c>
      <c r="U86" s="163">
        <v>16388</v>
      </c>
      <c r="V86" s="163">
        <v>26003</v>
      </c>
      <c r="W86" s="163">
        <v>37854</v>
      </c>
      <c r="X86" s="164">
        <f t="shared" si="41"/>
        <v>0.45575510518017159</v>
      </c>
      <c r="Y86" s="165">
        <f t="shared" si="10"/>
        <v>0.79615658362989317</v>
      </c>
      <c r="Z86" s="164">
        <f t="shared" si="36"/>
        <v>8.8200896540477532E-3</v>
      </c>
    </row>
    <row r="87" spans="1:26" x14ac:dyDescent="0.25">
      <c r="A87" s="161" t="s">
        <v>123</v>
      </c>
      <c r="B87" s="162" t="s">
        <v>123</v>
      </c>
      <c r="C87" s="163">
        <v>1860</v>
      </c>
      <c r="D87" s="163">
        <v>286</v>
      </c>
      <c r="E87" s="163">
        <v>921</v>
      </c>
      <c r="F87" s="163">
        <v>1133</v>
      </c>
      <c r="G87" s="163">
        <v>1153</v>
      </c>
      <c r="H87" s="164">
        <f t="shared" si="37"/>
        <v>1.7652250661959412E-2</v>
      </c>
      <c r="I87" s="165">
        <f t="shared" si="35"/>
        <v>-0.38010752688172045</v>
      </c>
      <c r="J87" s="164">
        <f t="shared" si="38"/>
        <v>1.5614758316585501E-3</v>
      </c>
      <c r="K87" s="163">
        <v>4340</v>
      </c>
      <c r="L87" s="163">
        <v>1248</v>
      </c>
      <c r="M87" s="163">
        <v>2935</v>
      </c>
      <c r="N87" s="163">
        <v>4473</v>
      </c>
      <c r="O87" s="163">
        <v>6684</v>
      </c>
      <c r="P87" s="164">
        <f t="shared" si="39"/>
        <v>0.4942991281019451</v>
      </c>
      <c r="Q87" s="165">
        <f t="shared" ref="Q87:Q150" si="42">IFERROR(O87/K87-1,"-")</f>
        <v>0.54009216589861753</v>
      </c>
      <c r="R87" s="164">
        <f t="shared" si="40"/>
        <v>1.9951321640736515E-3</v>
      </c>
      <c r="S87" s="163">
        <v>6200</v>
      </c>
      <c r="T87" s="163">
        <v>1534</v>
      </c>
      <c r="U87" s="163">
        <v>3856</v>
      </c>
      <c r="V87" s="163">
        <v>5606</v>
      </c>
      <c r="W87" s="163">
        <v>7837</v>
      </c>
      <c r="X87" s="164">
        <f t="shared" si="41"/>
        <v>0.39796646450231887</v>
      </c>
      <c r="Y87" s="165">
        <f t="shared" ref="Y87:Y150" si="43">IFERROR(W87/S87-1,"-")</f>
        <v>0.26403225806451602</v>
      </c>
      <c r="Z87" s="164">
        <f t="shared" si="36"/>
        <v>2.0753152127171181E-3</v>
      </c>
    </row>
    <row r="88" spans="1:26" x14ac:dyDescent="0.25">
      <c r="A88" s="161" t="s">
        <v>119</v>
      </c>
      <c r="B88" s="162" t="s">
        <v>119</v>
      </c>
      <c r="C88" s="163">
        <v>938</v>
      </c>
      <c r="D88" s="163">
        <v>240</v>
      </c>
      <c r="E88" s="163">
        <v>804</v>
      </c>
      <c r="F88" s="163">
        <v>921</v>
      </c>
      <c r="G88" s="163">
        <v>774</v>
      </c>
      <c r="H88" s="164">
        <f t="shared" si="37"/>
        <v>-0.1596091205211726</v>
      </c>
      <c r="I88" s="165">
        <f t="shared" si="35"/>
        <v>-0.17484008528784645</v>
      </c>
      <c r="J88" s="164">
        <f t="shared" si="38"/>
        <v>1.0482066727699199E-3</v>
      </c>
      <c r="K88" s="163">
        <v>4657</v>
      </c>
      <c r="L88" s="163">
        <v>1576</v>
      </c>
      <c r="M88" s="163">
        <v>3904</v>
      </c>
      <c r="N88" s="163">
        <v>4162</v>
      </c>
      <c r="O88" s="163">
        <v>5494</v>
      </c>
      <c r="P88" s="164">
        <f t="shared" si="39"/>
        <v>0.32003844305622287</v>
      </c>
      <c r="Q88" s="165">
        <f t="shared" si="42"/>
        <v>0.17972943955336063</v>
      </c>
      <c r="R88" s="164">
        <f t="shared" si="40"/>
        <v>1.6399246124208021E-3</v>
      </c>
      <c r="S88" s="163">
        <v>5595</v>
      </c>
      <c r="T88" s="163">
        <v>1816</v>
      </c>
      <c r="U88" s="163">
        <v>4708</v>
      </c>
      <c r="V88" s="163">
        <v>5083</v>
      </c>
      <c r="W88" s="163">
        <v>6268</v>
      </c>
      <c r="X88" s="164">
        <f t="shared" si="41"/>
        <v>0.23313004131418458</v>
      </c>
      <c r="Y88" s="165">
        <f t="shared" si="43"/>
        <v>0.12028596961572835</v>
      </c>
      <c r="Z88" s="164">
        <f t="shared" si="36"/>
        <v>2.5338651507967307E-3</v>
      </c>
    </row>
    <row r="89" spans="1:26" x14ac:dyDescent="0.25">
      <c r="A89" s="161" t="s">
        <v>128</v>
      </c>
      <c r="B89" s="162" t="s">
        <v>128</v>
      </c>
      <c r="C89" s="163">
        <v>804</v>
      </c>
      <c r="D89" s="163">
        <v>286</v>
      </c>
      <c r="E89" s="163">
        <v>296</v>
      </c>
      <c r="F89" s="163">
        <v>433</v>
      </c>
      <c r="G89" s="163">
        <v>454</v>
      </c>
      <c r="H89" s="164">
        <f t="shared" si="37"/>
        <v>4.8498845265589008E-2</v>
      </c>
      <c r="I89" s="165">
        <f t="shared" si="35"/>
        <v>-0.43532338308457708</v>
      </c>
      <c r="J89" s="164">
        <f t="shared" si="38"/>
        <v>6.1483957291672312E-4</v>
      </c>
      <c r="K89" s="163">
        <v>2986</v>
      </c>
      <c r="L89" s="163">
        <v>1422</v>
      </c>
      <c r="M89" s="163">
        <v>781</v>
      </c>
      <c r="N89" s="163">
        <v>2952</v>
      </c>
      <c r="O89" s="163">
        <v>3351</v>
      </c>
      <c r="P89" s="164">
        <f t="shared" si="39"/>
        <v>0.13516260162601634</v>
      </c>
      <c r="Q89" s="165">
        <f t="shared" si="42"/>
        <v>0.12223710649698583</v>
      </c>
      <c r="R89" s="164">
        <f t="shared" si="40"/>
        <v>1.0002525257047886E-3</v>
      </c>
      <c r="S89" s="163">
        <v>3790</v>
      </c>
      <c r="T89" s="163">
        <v>1708</v>
      </c>
      <c r="U89" s="163">
        <v>1077</v>
      </c>
      <c r="V89" s="163">
        <v>3385</v>
      </c>
      <c r="W89" s="163">
        <v>3805</v>
      </c>
      <c r="X89" s="164">
        <f t="shared" si="41"/>
        <v>0.12407680945347122</v>
      </c>
      <c r="Y89" s="165">
        <f t="shared" si="43"/>
        <v>3.9577836411608391E-3</v>
      </c>
      <c r="Z89" s="164">
        <f t="shared" si="36"/>
        <v>5.7964587243162255E-4</v>
      </c>
    </row>
    <row r="90" spans="1:26" x14ac:dyDescent="0.25">
      <c r="A90" s="161" t="s">
        <v>131</v>
      </c>
      <c r="B90" s="162" t="s">
        <v>131</v>
      </c>
      <c r="C90" s="163">
        <v>2073</v>
      </c>
      <c r="D90" s="163">
        <v>408</v>
      </c>
      <c r="E90" s="163">
        <v>385</v>
      </c>
      <c r="F90" s="163">
        <v>658</v>
      </c>
      <c r="G90" s="163">
        <v>679</v>
      </c>
      <c r="H90" s="164">
        <f t="shared" si="37"/>
        <v>3.1914893617021267E-2</v>
      </c>
      <c r="I90" s="165">
        <f t="shared" si="35"/>
        <v>-0.67245537867824412</v>
      </c>
      <c r="J90" s="164">
        <f t="shared" si="38"/>
        <v>9.1955081500100211E-4</v>
      </c>
      <c r="K90" s="163">
        <v>4834</v>
      </c>
      <c r="L90" s="163">
        <v>1922</v>
      </c>
      <c r="M90" s="163">
        <v>947</v>
      </c>
      <c r="N90" s="163">
        <v>3040</v>
      </c>
      <c r="O90" s="163">
        <v>3728</v>
      </c>
      <c r="P90" s="164">
        <f t="shared" si="39"/>
        <v>0.22631578947368425</v>
      </c>
      <c r="Q90" s="165">
        <f t="shared" si="42"/>
        <v>-0.22879602813405042</v>
      </c>
      <c r="R90" s="164">
        <f t="shared" si="40"/>
        <v>1.1127846660183383E-3</v>
      </c>
      <c r="S90" s="163">
        <v>6907</v>
      </c>
      <c r="T90" s="163">
        <v>2330</v>
      </c>
      <c r="U90" s="163">
        <v>1332</v>
      </c>
      <c r="V90" s="163">
        <v>3698</v>
      </c>
      <c r="W90" s="163">
        <v>4407</v>
      </c>
      <c r="X90" s="164">
        <f t="shared" si="41"/>
        <v>0.19172525689561914</v>
      </c>
      <c r="Y90" s="165">
        <f t="shared" si="43"/>
        <v>-0.36195164326046037</v>
      </c>
      <c r="Z90" s="164">
        <f t="shared" si="36"/>
        <v>7.1688793136390086E-4</v>
      </c>
    </row>
    <row r="91" spans="1:26" x14ac:dyDescent="0.25">
      <c r="A91" s="167" t="s">
        <v>145</v>
      </c>
      <c r="B91" s="168" t="s">
        <v>145</v>
      </c>
      <c r="C91" s="169">
        <f>C83-SUM(C84:C90)</f>
        <v>32769</v>
      </c>
      <c r="D91" s="169">
        <f>D83-SUM(D84:D90)</f>
        <v>7838</v>
      </c>
      <c r="E91" s="169">
        <f>E83-SUM(E84:E90)</f>
        <v>13273</v>
      </c>
      <c r="F91" s="169">
        <f>F83-SUM(F84:F90)</f>
        <v>21554</v>
      </c>
      <c r="G91" s="169">
        <f>G83-SUM(G84:G90)</f>
        <v>23699</v>
      </c>
      <c r="H91" s="170">
        <f t="shared" si="37"/>
        <v>9.9517490952955479E-2</v>
      </c>
      <c r="I91" s="171">
        <f t="shared" si="35"/>
        <v>-0.27678598675577526</v>
      </c>
      <c r="J91" s="170">
        <f t="shared" si="38"/>
        <v>3.2094896560690353E-2</v>
      </c>
      <c r="K91" s="169">
        <f>K83-SUM(K84:K90)</f>
        <v>68790</v>
      </c>
      <c r="L91" s="169">
        <f>L83-SUM(L84:L90)</f>
        <v>21224</v>
      </c>
      <c r="M91" s="169">
        <f>M83-SUM(M84:M90)</f>
        <v>37928</v>
      </c>
      <c r="N91" s="169">
        <f>N83-SUM(N84:N90)</f>
        <v>70455</v>
      </c>
      <c r="O91" s="169">
        <f>O83-SUM(O84:O90)</f>
        <v>95754</v>
      </c>
      <c r="P91" s="170">
        <f t="shared" si="39"/>
        <v>0.35908026399829684</v>
      </c>
      <c r="Q91" s="171">
        <f t="shared" si="42"/>
        <v>0.3919755778456171</v>
      </c>
      <c r="R91" s="170">
        <f t="shared" si="40"/>
        <v>2.8581969664678103E-2</v>
      </c>
      <c r="S91" s="169">
        <f>S83-SUM(S84:S90)</f>
        <v>101559</v>
      </c>
      <c r="T91" s="169">
        <f>T83-SUM(T84:T90)</f>
        <v>29062</v>
      </c>
      <c r="U91" s="169">
        <f>U83-SUM(U84:U90)</f>
        <v>51201</v>
      </c>
      <c r="V91" s="169">
        <f>V83-SUM(V84:V90)</f>
        <v>92009</v>
      </c>
      <c r="W91" s="169">
        <f>W83-SUM(W84:W90)</f>
        <v>119453</v>
      </c>
      <c r="X91" s="170">
        <f t="shared" si="41"/>
        <v>0.29827516873349347</v>
      </c>
      <c r="Y91" s="171">
        <f t="shared" si="43"/>
        <v>0.17619314881005121</v>
      </c>
      <c r="Z91" s="170">
        <f t="shared" si="36"/>
        <v>2.7556590821143458E-2</v>
      </c>
    </row>
    <row r="92" spans="1:26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</row>
    <row r="93" spans="1:26" x14ac:dyDescent="0.25">
      <c r="A93" s="1" t="s">
        <v>0</v>
      </c>
      <c r="B93" s="154" t="s">
        <v>68</v>
      </c>
      <c r="C93" s="176">
        <f>C94+C97</f>
        <v>13399</v>
      </c>
      <c r="D93" s="176">
        <f>D94+D97</f>
        <v>0</v>
      </c>
      <c r="E93" s="176">
        <f>E94+E97</f>
        <v>0</v>
      </c>
      <c r="F93" s="176">
        <f>F94+F97</f>
        <v>5131</v>
      </c>
      <c r="G93" s="176">
        <f>G94+G97</f>
        <v>7607</v>
      </c>
      <c r="H93" s="177">
        <f>IFERROR(G93/F93-1,"-")</f>
        <v>0.48255700643149479</v>
      </c>
      <c r="I93" s="177">
        <f t="shared" si="35"/>
        <v>-0.43227106500485113</v>
      </c>
      <c r="J93" s="177">
        <f>G93/G$9</f>
        <v>1.0301948526822716E-2</v>
      </c>
      <c r="K93" s="176">
        <f>K94+K97</f>
        <v>42488</v>
      </c>
      <c r="L93" s="176">
        <f>L94+L97</f>
        <v>0</v>
      </c>
      <c r="M93" s="176">
        <f>M94+M97</f>
        <v>0</v>
      </c>
      <c r="N93" s="176">
        <f>N94+N97</f>
        <v>46354</v>
      </c>
      <c r="O93" s="176">
        <f>O94+O97</f>
        <v>50550</v>
      </c>
      <c r="P93" s="177">
        <f>IFERROR(O93/N93-1,"-")</f>
        <v>9.0520774906156953E-2</v>
      </c>
      <c r="Q93" s="177">
        <f t="shared" si="42"/>
        <v>0.18974769346639042</v>
      </c>
      <c r="R93" s="177">
        <f>O93/O$9</f>
        <v>1.508885860172398E-2</v>
      </c>
      <c r="S93" s="176">
        <f>S94+S97</f>
        <v>55887</v>
      </c>
      <c r="T93" s="176">
        <f>T94+T97</f>
        <v>24221</v>
      </c>
      <c r="U93" s="176">
        <f>U94+U97</f>
        <v>33444</v>
      </c>
      <c r="V93" s="176">
        <f>V94+V97</f>
        <v>51485</v>
      </c>
      <c r="W93" s="176">
        <f>W94+W97</f>
        <v>58157</v>
      </c>
      <c r="X93" s="177">
        <f>IFERROR(W93/V93-1,"-")</f>
        <v>0.12959114305137409</v>
      </c>
      <c r="Y93" s="177">
        <f t="shared" si="43"/>
        <v>4.0617674951240801E-2</v>
      </c>
      <c r="Z93" s="177">
        <f t="shared" ref="Z93:Z105" si="44">U93/U$9</f>
        <v>1.7999699682082808E-2</v>
      </c>
    </row>
    <row r="94" spans="1:26" x14ac:dyDescent="0.25">
      <c r="A94" s="1" t="s">
        <v>96</v>
      </c>
      <c r="B94" s="157" t="s">
        <v>97</v>
      </c>
      <c r="C94" s="158">
        <v>9418</v>
      </c>
      <c r="D94" s="158">
        <v>0</v>
      </c>
      <c r="E94" s="158">
        <v>0</v>
      </c>
      <c r="F94" s="158">
        <v>3937</v>
      </c>
      <c r="G94" s="158">
        <v>5346</v>
      </c>
      <c r="H94" s="159">
        <f>IFERROR(G94/F94-1,"-")</f>
        <v>0.35788671577343156</v>
      </c>
      <c r="I94" s="160">
        <f t="shared" si="35"/>
        <v>-0.43236355914206837</v>
      </c>
      <c r="J94" s="159">
        <f>G94/G$9</f>
        <v>7.2399391119224703E-3</v>
      </c>
      <c r="K94" s="158">
        <v>27701</v>
      </c>
      <c r="L94" s="158">
        <v>0</v>
      </c>
      <c r="M94" s="158">
        <v>0</v>
      </c>
      <c r="N94" s="158">
        <v>29872</v>
      </c>
      <c r="O94" s="158">
        <v>32376</v>
      </c>
      <c r="P94" s="159">
        <f>IFERROR(O94/N94-1,"-")</f>
        <v>8.3824317086234501E-2</v>
      </c>
      <c r="Q94" s="160">
        <f t="shared" si="42"/>
        <v>0.16876647052452975</v>
      </c>
      <c r="R94" s="159">
        <f>O94/O$9</f>
        <v>9.6640333548845807E-3</v>
      </c>
      <c r="S94" s="158">
        <v>37119</v>
      </c>
      <c r="T94" s="158">
        <v>16023</v>
      </c>
      <c r="U94" s="158">
        <v>21732</v>
      </c>
      <c r="V94" s="158">
        <v>33809</v>
      </c>
      <c r="W94" s="158">
        <v>37722</v>
      </c>
      <c r="X94" s="159">
        <f>IFERROR(W94/V94-1,"-")</f>
        <v>0.11573841284864983</v>
      </c>
      <c r="Y94" s="160">
        <f t="shared" si="43"/>
        <v>1.6245049705002845E-2</v>
      </c>
      <c r="Z94" s="159">
        <f t="shared" si="44"/>
        <v>1.1696252645946165E-2</v>
      </c>
    </row>
    <row r="95" spans="1:26" x14ac:dyDescent="0.25">
      <c r="A95" s="161" t="s">
        <v>103</v>
      </c>
      <c r="B95" s="162" t="s">
        <v>103</v>
      </c>
      <c r="C95" s="163">
        <v>6900</v>
      </c>
      <c r="D95" s="163">
        <v>0</v>
      </c>
      <c r="E95" s="163">
        <v>0</v>
      </c>
      <c r="F95" s="163">
        <v>2928</v>
      </c>
      <c r="G95" s="163">
        <v>3814</v>
      </c>
      <c r="H95" s="164">
        <f>IFERROR(G95/F95-1,"-")</f>
        <v>0.30259562841530063</v>
      </c>
      <c r="I95" s="165">
        <f t="shared" si="35"/>
        <v>-0.44724637681159418</v>
      </c>
      <c r="J95" s="164">
        <f>G95/G$9</f>
        <v>5.1651941213752906E-3</v>
      </c>
      <c r="K95" s="163">
        <v>12253</v>
      </c>
      <c r="L95" s="163">
        <v>0</v>
      </c>
      <c r="M95" s="163">
        <v>0</v>
      </c>
      <c r="N95" s="163">
        <v>13361</v>
      </c>
      <c r="O95" s="163">
        <v>8210</v>
      </c>
      <c r="P95" s="164">
        <f>IFERROR(O95/N95-1,"-")</f>
        <v>-0.38552503555123119</v>
      </c>
      <c r="Q95" s="165">
        <f t="shared" si="42"/>
        <v>-0.32996000979351992</v>
      </c>
      <c r="R95" s="164">
        <f>O95/O$9</f>
        <v>2.4506336126637759E-3</v>
      </c>
      <c r="S95" s="163">
        <v>19153</v>
      </c>
      <c r="T95" s="163">
        <v>8684</v>
      </c>
      <c r="U95" s="163">
        <v>11001</v>
      </c>
      <c r="V95" s="163">
        <v>16289</v>
      </c>
      <c r="W95" s="163">
        <v>12024</v>
      </c>
      <c r="X95" s="164">
        <f>IFERROR(W95/V95-1,"-")</f>
        <v>-0.261833138928111</v>
      </c>
      <c r="Y95" s="165">
        <f t="shared" si="43"/>
        <v>-0.37221323030334674</v>
      </c>
      <c r="Z95" s="164">
        <f t="shared" si="44"/>
        <v>5.9207838835842888E-3</v>
      </c>
    </row>
    <row r="96" spans="1:26" x14ac:dyDescent="0.25">
      <c r="A96" s="161" t="s">
        <v>100</v>
      </c>
      <c r="B96" s="162" t="s">
        <v>100</v>
      </c>
      <c r="C96" s="163">
        <v>2518</v>
      </c>
      <c r="D96" s="163">
        <v>0</v>
      </c>
      <c r="E96" s="163">
        <v>0</v>
      </c>
      <c r="F96" s="163">
        <v>1009</v>
      </c>
      <c r="G96" s="163">
        <v>1532</v>
      </c>
      <c r="H96" s="164">
        <f>IFERROR(G96/F96-1,"-")</f>
        <v>0.51833498513379594</v>
      </c>
      <c r="I96" s="165">
        <f t="shared" si="35"/>
        <v>-0.39158061953931689</v>
      </c>
      <c r="J96" s="164">
        <f>G96/G$9</f>
        <v>2.0747449905471802E-3</v>
      </c>
      <c r="K96" s="163">
        <v>15448</v>
      </c>
      <c r="L96" s="163">
        <v>0</v>
      </c>
      <c r="M96" s="163">
        <v>0</v>
      </c>
      <c r="N96" s="163">
        <v>16511</v>
      </c>
      <c r="O96" s="163">
        <v>24166</v>
      </c>
      <c r="P96" s="164">
        <f>IFERROR(O96/N96-1,"-")</f>
        <v>0.46363030706801522</v>
      </c>
      <c r="Q96" s="165">
        <f t="shared" si="42"/>
        <v>0.56434489901605378</v>
      </c>
      <c r="R96" s="164">
        <f>O96/O$9</f>
        <v>7.2133997422208053E-3</v>
      </c>
      <c r="S96" s="163">
        <v>17966</v>
      </c>
      <c r="T96" s="163">
        <v>7339</v>
      </c>
      <c r="U96" s="163">
        <v>10731</v>
      </c>
      <c r="V96" s="163">
        <v>17520</v>
      </c>
      <c r="W96" s="163">
        <v>25698</v>
      </c>
      <c r="X96" s="164">
        <f>IFERROR(W96/V96-1,"-")</f>
        <v>0.46678082191780823</v>
      </c>
      <c r="Y96" s="165">
        <f t="shared" si="43"/>
        <v>0.43036847378381382</v>
      </c>
      <c r="Z96" s="164">
        <f t="shared" si="44"/>
        <v>5.7754687623618765E-3</v>
      </c>
    </row>
    <row r="97" spans="1:26" x14ac:dyDescent="0.25">
      <c r="A97" s="1" t="s">
        <v>146</v>
      </c>
      <c r="B97" s="157" t="s">
        <v>107</v>
      </c>
      <c r="C97" s="158">
        <v>3981</v>
      </c>
      <c r="D97" s="158">
        <v>0</v>
      </c>
      <c r="E97" s="158">
        <v>0</v>
      </c>
      <c r="F97" s="158">
        <v>1194</v>
      </c>
      <c r="G97" s="158">
        <v>2261</v>
      </c>
      <c r="H97" s="159">
        <f>IFERROR(G97/F97-1,"-")</f>
        <v>0.89363484087102174</v>
      </c>
      <c r="I97" s="160">
        <f t="shared" si="35"/>
        <v>-0.43205224817884957</v>
      </c>
      <c r="J97" s="159">
        <f>G97/G$9</f>
        <v>3.0620094149002445E-3</v>
      </c>
      <c r="K97" s="158">
        <v>14787</v>
      </c>
      <c r="L97" s="158">
        <v>0</v>
      </c>
      <c r="M97" s="158">
        <v>0</v>
      </c>
      <c r="N97" s="158">
        <v>16482</v>
      </c>
      <c r="O97" s="158">
        <v>18174</v>
      </c>
      <c r="P97" s="159">
        <f>IFERROR(O97/N97-1,"-")</f>
        <v>0.10265744448489267</v>
      </c>
      <c r="Q97" s="160">
        <f t="shared" si="42"/>
        <v>0.22905254615540671</v>
      </c>
      <c r="R97" s="159">
        <f>O97/O$9</f>
        <v>5.4248252468393991E-3</v>
      </c>
      <c r="S97" s="158">
        <v>18768</v>
      </c>
      <c r="T97" s="158">
        <v>8198</v>
      </c>
      <c r="U97" s="158">
        <v>11712</v>
      </c>
      <c r="V97" s="158">
        <v>17676</v>
      </c>
      <c r="W97" s="158">
        <v>20435</v>
      </c>
      <c r="X97" s="159">
        <f>IFERROR(W97/V97-1,"-")</f>
        <v>0.15608735007920349</v>
      </c>
      <c r="Y97" s="160">
        <f t="shared" si="43"/>
        <v>8.882139812446721E-2</v>
      </c>
      <c r="Z97" s="159">
        <f t="shared" si="44"/>
        <v>6.3034470361366416E-3</v>
      </c>
    </row>
    <row r="98" spans="1:26" x14ac:dyDescent="0.25">
      <c r="A98" s="161" t="s">
        <v>110</v>
      </c>
      <c r="B98" s="162" t="s">
        <v>110</v>
      </c>
      <c r="C98" s="163">
        <v>210</v>
      </c>
      <c r="D98" s="163">
        <v>0</v>
      </c>
      <c r="E98" s="163">
        <v>0</v>
      </c>
      <c r="F98" s="163">
        <v>50</v>
      </c>
      <c r="G98" s="163">
        <v>173</v>
      </c>
      <c r="H98" s="164">
        <f t="shared" ref="H98:H105" si="45">IFERROR(G98/F98-1,"-")</f>
        <v>2.46</v>
      </c>
      <c r="I98" s="165">
        <f t="shared" si="35"/>
        <v>-0.17619047619047623</v>
      </c>
      <c r="J98" s="164">
        <f t="shared" ref="J98:J105" si="46">G98/G$9</f>
        <v>2.3428908835813458E-4</v>
      </c>
      <c r="K98" s="163">
        <v>2211</v>
      </c>
      <c r="L98" s="163">
        <v>0</v>
      </c>
      <c r="M98" s="163">
        <v>0</v>
      </c>
      <c r="N98" s="163">
        <v>2353</v>
      </c>
      <c r="O98" s="163">
        <v>2622</v>
      </c>
      <c r="P98" s="164">
        <f t="shared" ref="P98:P105" si="47">IFERROR(O98/N98-1,"-")</f>
        <v>0.11432214194645129</v>
      </c>
      <c r="Q98" s="165">
        <f t="shared" si="42"/>
        <v>0.18588873812754403</v>
      </c>
      <c r="R98" s="164">
        <f t="shared" ref="R98:R105" si="48">O98/O$9</f>
        <v>7.8265058859980764E-4</v>
      </c>
      <c r="S98" s="163">
        <v>2421</v>
      </c>
      <c r="T98" s="163">
        <v>1288</v>
      </c>
      <c r="U98" s="163">
        <v>921</v>
      </c>
      <c r="V98" s="163">
        <v>2403</v>
      </c>
      <c r="W98" s="163">
        <v>2795</v>
      </c>
      <c r="X98" s="164">
        <f t="shared" ref="X98:X105" si="49">IFERROR(W98/V98-1,"-")</f>
        <v>0.16312942155638788</v>
      </c>
      <c r="Y98" s="165">
        <f t="shared" si="43"/>
        <v>0.15448161916563397</v>
      </c>
      <c r="Z98" s="164">
        <f t="shared" si="44"/>
        <v>4.9568602461422869E-4</v>
      </c>
    </row>
    <row r="99" spans="1:26" x14ac:dyDescent="0.25">
      <c r="A99" s="161" t="s">
        <v>113</v>
      </c>
      <c r="B99" s="162" t="s">
        <v>113</v>
      </c>
      <c r="C99" s="163">
        <v>551</v>
      </c>
      <c r="D99" s="163">
        <v>0</v>
      </c>
      <c r="E99" s="163">
        <v>0</v>
      </c>
      <c r="F99" s="163">
        <v>194</v>
      </c>
      <c r="G99" s="163">
        <v>319</v>
      </c>
      <c r="H99" s="164">
        <f t="shared" si="45"/>
        <v>0.64432989690721643</v>
      </c>
      <c r="I99" s="165">
        <f t="shared" si="35"/>
        <v>-0.42105263157894735</v>
      </c>
      <c r="J99" s="164">
        <f t="shared" si="46"/>
        <v>4.3201282766615567E-4</v>
      </c>
      <c r="K99" s="163">
        <v>3354</v>
      </c>
      <c r="L99" s="163">
        <v>0</v>
      </c>
      <c r="M99" s="163">
        <v>0</v>
      </c>
      <c r="N99" s="163">
        <v>3288</v>
      </c>
      <c r="O99" s="163">
        <v>3495</v>
      </c>
      <c r="P99" s="164">
        <f t="shared" si="47"/>
        <v>6.2956204379561953E-2</v>
      </c>
      <c r="Q99" s="165">
        <f t="shared" si="42"/>
        <v>4.2039355992844474E-2</v>
      </c>
      <c r="R99" s="164">
        <f t="shared" si="48"/>
        <v>1.043235624392192E-3</v>
      </c>
      <c r="S99" s="163">
        <v>3905</v>
      </c>
      <c r="T99" s="163">
        <v>1481</v>
      </c>
      <c r="U99" s="163">
        <v>2395</v>
      </c>
      <c r="V99" s="163">
        <v>3482</v>
      </c>
      <c r="W99" s="163">
        <v>3814</v>
      </c>
      <c r="X99" s="164">
        <f t="shared" si="49"/>
        <v>9.5347501435956383E-2</v>
      </c>
      <c r="Y99" s="165">
        <f t="shared" si="43"/>
        <v>-2.3303457106274017E-2</v>
      </c>
      <c r="Z99" s="164">
        <f t="shared" si="44"/>
        <v>1.2889989456580648E-3</v>
      </c>
    </row>
    <row r="100" spans="1:26" x14ac:dyDescent="0.25">
      <c r="A100" s="161" t="s">
        <v>116</v>
      </c>
      <c r="B100" s="162" t="s">
        <v>116</v>
      </c>
      <c r="C100" s="163">
        <v>1170</v>
      </c>
      <c r="D100" s="163">
        <v>0</v>
      </c>
      <c r="E100" s="163">
        <v>0</v>
      </c>
      <c r="F100" s="163">
        <v>346</v>
      </c>
      <c r="G100" s="163">
        <v>771</v>
      </c>
      <c r="H100" s="164">
        <f t="shared" si="45"/>
        <v>1.2283236994219653</v>
      </c>
      <c r="I100" s="165">
        <f t="shared" si="35"/>
        <v>-0.34102564102564104</v>
      </c>
      <c r="J100" s="164">
        <f t="shared" si="46"/>
        <v>1.0441438562087963E-3</v>
      </c>
      <c r="K100" s="163">
        <v>2684</v>
      </c>
      <c r="L100" s="163">
        <v>0</v>
      </c>
      <c r="M100" s="163">
        <v>0</v>
      </c>
      <c r="N100" s="163">
        <v>3066</v>
      </c>
      <c r="O100" s="163">
        <v>3114</v>
      </c>
      <c r="P100" s="164">
        <f t="shared" si="47"/>
        <v>1.5655577299412915E-2</v>
      </c>
      <c r="Q100" s="165">
        <f t="shared" si="42"/>
        <v>0.16020864381520128</v>
      </c>
      <c r="R100" s="164">
        <f t="shared" si="48"/>
        <v>9.2950950911510339E-4</v>
      </c>
      <c r="S100" s="163">
        <v>3854</v>
      </c>
      <c r="T100" s="163">
        <v>1974</v>
      </c>
      <c r="U100" s="163">
        <v>3541</v>
      </c>
      <c r="V100" s="163">
        <v>3412</v>
      </c>
      <c r="W100" s="163">
        <v>3885</v>
      </c>
      <c r="X100" s="164">
        <f t="shared" si="49"/>
        <v>0.13862837045720977</v>
      </c>
      <c r="Y100" s="165">
        <f t="shared" si="43"/>
        <v>8.0435910742087113E-3</v>
      </c>
      <c r="Z100" s="164">
        <f t="shared" si="44"/>
        <v>1.905780904624304E-3</v>
      </c>
    </row>
    <row r="101" spans="1:26" x14ac:dyDescent="0.25">
      <c r="A101" s="161" t="s">
        <v>123</v>
      </c>
      <c r="B101" s="162" t="s">
        <v>123</v>
      </c>
      <c r="C101" s="163">
        <v>56</v>
      </c>
      <c r="D101" s="163">
        <v>0</v>
      </c>
      <c r="E101" s="163">
        <v>0</v>
      </c>
      <c r="F101" s="163">
        <v>32</v>
      </c>
      <c r="G101" s="163">
        <v>58</v>
      </c>
      <c r="H101" s="164">
        <f t="shared" si="45"/>
        <v>0.8125</v>
      </c>
      <c r="I101" s="165">
        <f t="shared" si="35"/>
        <v>3.5714285714285809E-2</v>
      </c>
      <c r="J101" s="164">
        <f t="shared" si="46"/>
        <v>7.8547786848391936E-5</v>
      </c>
      <c r="K101" s="163">
        <v>643</v>
      </c>
      <c r="L101" s="163">
        <v>0</v>
      </c>
      <c r="M101" s="163">
        <v>0</v>
      </c>
      <c r="N101" s="163">
        <v>1140</v>
      </c>
      <c r="O101" s="163">
        <v>880</v>
      </c>
      <c r="P101" s="164">
        <f t="shared" si="47"/>
        <v>-0.22807017543859653</v>
      </c>
      <c r="Q101" s="165">
        <f t="shared" si="42"/>
        <v>0.36858475894245712</v>
      </c>
      <c r="R101" s="164">
        <f t="shared" si="48"/>
        <v>2.6267449197857768E-4</v>
      </c>
      <c r="S101" s="163">
        <v>699</v>
      </c>
      <c r="T101" s="163">
        <v>323</v>
      </c>
      <c r="U101" s="163">
        <v>432</v>
      </c>
      <c r="V101" s="163">
        <v>1172</v>
      </c>
      <c r="W101" s="163">
        <v>938</v>
      </c>
      <c r="X101" s="164">
        <f t="shared" si="49"/>
        <v>-0.19965870307167233</v>
      </c>
      <c r="Y101" s="165">
        <f t="shared" si="43"/>
        <v>0.3419170243204579</v>
      </c>
      <c r="Z101" s="164">
        <f t="shared" si="44"/>
        <v>2.3250419395585972E-4</v>
      </c>
    </row>
    <row r="102" spans="1:26" x14ac:dyDescent="0.25">
      <c r="A102" s="161" t="s">
        <v>119</v>
      </c>
      <c r="B102" s="162" t="s">
        <v>119</v>
      </c>
      <c r="C102" s="163">
        <v>106</v>
      </c>
      <c r="D102" s="163">
        <v>0</v>
      </c>
      <c r="E102" s="163">
        <v>0</v>
      </c>
      <c r="F102" s="163">
        <v>15</v>
      </c>
      <c r="G102" s="163">
        <v>87</v>
      </c>
      <c r="H102" s="164">
        <f t="shared" si="45"/>
        <v>4.8</v>
      </c>
      <c r="I102" s="165">
        <f t="shared" si="35"/>
        <v>-0.17924528301886788</v>
      </c>
      <c r="J102" s="164">
        <f t="shared" si="46"/>
        <v>1.178216802725879E-4</v>
      </c>
      <c r="K102" s="163">
        <v>413</v>
      </c>
      <c r="L102" s="163">
        <v>0</v>
      </c>
      <c r="M102" s="163">
        <v>0</v>
      </c>
      <c r="N102" s="163">
        <v>667</v>
      </c>
      <c r="O102" s="163">
        <v>563</v>
      </c>
      <c r="P102" s="164">
        <f t="shared" si="47"/>
        <v>-0.15592203898050971</v>
      </c>
      <c r="Q102" s="165">
        <f t="shared" si="42"/>
        <v>0.36319612590799033</v>
      </c>
      <c r="R102" s="164">
        <f t="shared" si="48"/>
        <v>1.6805197611811278E-4</v>
      </c>
      <c r="S102" s="163">
        <v>519</v>
      </c>
      <c r="T102" s="163">
        <v>351</v>
      </c>
      <c r="U102" s="163">
        <v>507</v>
      </c>
      <c r="V102" s="163">
        <v>682</v>
      </c>
      <c r="W102" s="163">
        <v>650</v>
      </c>
      <c r="X102" s="164">
        <f t="shared" si="49"/>
        <v>-4.692082111436946E-2</v>
      </c>
      <c r="Y102" s="165">
        <f t="shared" si="43"/>
        <v>0.25240847784200393</v>
      </c>
      <c r="Z102" s="164">
        <f t="shared" si="44"/>
        <v>2.728695054065298E-4</v>
      </c>
    </row>
    <row r="103" spans="1:26" x14ac:dyDescent="0.25">
      <c r="A103" s="161" t="s">
        <v>128</v>
      </c>
      <c r="B103" s="162" t="s">
        <v>128</v>
      </c>
      <c r="C103" s="163">
        <v>42</v>
      </c>
      <c r="D103" s="163">
        <v>0</v>
      </c>
      <c r="E103" s="163">
        <v>0</v>
      </c>
      <c r="F103" s="163">
        <v>10</v>
      </c>
      <c r="G103" s="163">
        <v>22</v>
      </c>
      <c r="H103" s="164">
        <f t="shared" si="45"/>
        <v>1.2000000000000002</v>
      </c>
      <c r="I103" s="165">
        <f t="shared" si="35"/>
        <v>-0.47619047619047616</v>
      </c>
      <c r="J103" s="164">
        <f t="shared" si="46"/>
        <v>2.9793988114907287E-5</v>
      </c>
      <c r="K103" s="163">
        <v>113</v>
      </c>
      <c r="L103" s="163">
        <v>0</v>
      </c>
      <c r="M103" s="163">
        <v>0</v>
      </c>
      <c r="N103" s="163">
        <v>260</v>
      </c>
      <c r="O103" s="163">
        <v>131</v>
      </c>
      <c r="P103" s="164">
        <f t="shared" si="47"/>
        <v>-0.49615384615384617</v>
      </c>
      <c r="Q103" s="165">
        <f t="shared" si="42"/>
        <v>0.15929203539823011</v>
      </c>
      <c r="R103" s="164">
        <f t="shared" si="48"/>
        <v>3.9102680055901911E-5</v>
      </c>
      <c r="S103" s="163">
        <v>155</v>
      </c>
      <c r="T103" s="163">
        <v>124</v>
      </c>
      <c r="U103" s="163">
        <v>105</v>
      </c>
      <c r="V103" s="163">
        <v>270</v>
      </c>
      <c r="W103" s="163">
        <v>153</v>
      </c>
      <c r="X103" s="164">
        <f t="shared" si="49"/>
        <v>-0.43333333333333335</v>
      </c>
      <c r="Y103" s="165">
        <f t="shared" si="43"/>
        <v>-1.2903225806451646E-2</v>
      </c>
      <c r="Z103" s="164">
        <f t="shared" si="44"/>
        <v>5.651143603093813E-5</v>
      </c>
    </row>
    <row r="104" spans="1:26" x14ac:dyDescent="0.25">
      <c r="A104" s="161" t="s">
        <v>131</v>
      </c>
      <c r="B104" s="162" t="s">
        <v>131</v>
      </c>
      <c r="C104" s="163">
        <v>60</v>
      </c>
      <c r="D104" s="163">
        <v>0</v>
      </c>
      <c r="E104" s="163">
        <v>0</v>
      </c>
      <c r="F104" s="163">
        <v>11</v>
      </c>
      <c r="G104" s="163">
        <v>10</v>
      </c>
      <c r="H104" s="164">
        <f t="shared" si="45"/>
        <v>-9.0909090909090939E-2</v>
      </c>
      <c r="I104" s="165">
        <f t="shared" si="35"/>
        <v>-0.83333333333333337</v>
      </c>
      <c r="J104" s="164">
        <f t="shared" si="46"/>
        <v>1.3542721870412402E-5</v>
      </c>
      <c r="K104" s="163">
        <v>211</v>
      </c>
      <c r="L104" s="163">
        <v>0</v>
      </c>
      <c r="M104" s="163">
        <v>0</v>
      </c>
      <c r="N104" s="163">
        <v>157</v>
      </c>
      <c r="O104" s="163">
        <v>260</v>
      </c>
      <c r="P104" s="164">
        <f t="shared" si="47"/>
        <v>0.65605095541401282</v>
      </c>
      <c r="Q104" s="165">
        <f t="shared" si="42"/>
        <v>0.23222748815165883</v>
      </c>
      <c r="R104" s="164">
        <f t="shared" si="48"/>
        <v>7.7608372630034325E-5</v>
      </c>
      <c r="S104" s="163">
        <v>271</v>
      </c>
      <c r="T104" s="163">
        <v>89</v>
      </c>
      <c r="U104" s="163">
        <v>96</v>
      </c>
      <c r="V104" s="163">
        <v>168</v>
      </c>
      <c r="W104" s="163">
        <v>270</v>
      </c>
      <c r="X104" s="164">
        <f t="shared" si="49"/>
        <v>0.60714285714285721</v>
      </c>
      <c r="Y104" s="165">
        <f t="shared" si="43"/>
        <v>-3.6900369003689537E-3</v>
      </c>
      <c r="Z104" s="164">
        <f t="shared" si="44"/>
        <v>5.1667598656857714E-5</v>
      </c>
    </row>
    <row r="105" spans="1:26" x14ac:dyDescent="0.25">
      <c r="A105" s="167" t="s">
        <v>145</v>
      </c>
      <c r="B105" s="168" t="s">
        <v>145</v>
      </c>
      <c r="C105" s="169">
        <f>C97-SUM(C98:C104)</f>
        <v>1786</v>
      </c>
      <c r="D105" s="169">
        <f>D97-SUM(D98:D104)</f>
        <v>0</v>
      </c>
      <c r="E105" s="169">
        <f>E97-SUM(E98:E104)</f>
        <v>0</v>
      </c>
      <c r="F105" s="169">
        <f>F97-SUM(F98:F104)</f>
        <v>536</v>
      </c>
      <c r="G105" s="169">
        <f>G97-SUM(G98:G104)</f>
        <v>821</v>
      </c>
      <c r="H105" s="170">
        <f t="shared" si="45"/>
        <v>0.53171641791044766</v>
      </c>
      <c r="I105" s="171">
        <f t="shared" si="35"/>
        <v>-0.54031354983202684</v>
      </c>
      <c r="J105" s="170">
        <f t="shared" si="46"/>
        <v>1.1118574655608583E-3</v>
      </c>
      <c r="K105" s="169">
        <f>K97-SUM(K98:K104)</f>
        <v>5158</v>
      </c>
      <c r="L105" s="169">
        <f>L97-SUM(L98:L104)</f>
        <v>0</v>
      </c>
      <c r="M105" s="169">
        <f>M97-SUM(M98:M104)</f>
        <v>0</v>
      </c>
      <c r="N105" s="169">
        <f>N97-SUM(N98:N104)</f>
        <v>5551</v>
      </c>
      <c r="O105" s="169">
        <f>O97-SUM(O98:O104)</f>
        <v>7109</v>
      </c>
      <c r="P105" s="170">
        <f t="shared" si="47"/>
        <v>0.28067014952260849</v>
      </c>
      <c r="Q105" s="171">
        <f t="shared" si="42"/>
        <v>0.3782473827064754</v>
      </c>
      <c r="R105" s="170">
        <f t="shared" si="48"/>
        <v>2.1219920039496692E-3</v>
      </c>
      <c r="S105" s="169">
        <f>S97-SUM(S98:S104)</f>
        <v>6944</v>
      </c>
      <c r="T105" s="169">
        <f>T97-SUM(T98:T104)</f>
        <v>2568</v>
      </c>
      <c r="U105" s="169">
        <f>U97-SUM(U98:U104)</f>
        <v>3715</v>
      </c>
      <c r="V105" s="169">
        <f>V97-SUM(V98:V104)</f>
        <v>6087</v>
      </c>
      <c r="W105" s="169">
        <f>W97-SUM(W98:W104)</f>
        <v>7930</v>
      </c>
      <c r="X105" s="170">
        <f t="shared" si="49"/>
        <v>0.30277640873993761</v>
      </c>
      <c r="Y105" s="171">
        <f t="shared" si="43"/>
        <v>0.14199308755760365</v>
      </c>
      <c r="Z105" s="170">
        <f t="shared" si="44"/>
        <v>1.9994284271898587E-3</v>
      </c>
    </row>
    <row r="106" spans="1:26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</row>
    <row r="107" spans="1:26" x14ac:dyDescent="0.25">
      <c r="A107" s="1" t="s">
        <v>0</v>
      </c>
      <c r="B107" s="154" t="s">
        <v>68</v>
      </c>
      <c r="C107" s="176">
        <f>C108+C111</f>
        <v>0</v>
      </c>
      <c r="D107" s="176">
        <f>D108+D111</f>
        <v>0</v>
      </c>
      <c r="E107" s="176">
        <f>E108+E111</f>
        <v>0</v>
      </c>
      <c r="F107" s="176">
        <f>F108+F111</f>
        <v>0</v>
      </c>
      <c r="G107" s="176">
        <f>G108+G111</f>
        <v>0</v>
      </c>
      <c r="H107" s="177" t="str">
        <f>IFERROR(G107/F107-1,"-")</f>
        <v>-</v>
      </c>
      <c r="I107" s="177" t="str">
        <f t="shared" si="35"/>
        <v>-</v>
      </c>
      <c r="J107" s="177">
        <f>G107/G$9</f>
        <v>0</v>
      </c>
      <c r="K107" s="176">
        <f>K108+K111</f>
        <v>82594</v>
      </c>
      <c r="L107" s="176">
        <f>L108+L111</f>
        <v>0</v>
      </c>
      <c r="M107" s="176">
        <f>M108+M111</f>
        <v>0</v>
      </c>
      <c r="N107" s="176">
        <f>N108+N111</f>
        <v>0</v>
      </c>
      <c r="O107" s="176">
        <f>O108+O111</f>
        <v>0</v>
      </c>
      <c r="P107" s="177" t="str">
        <f>IFERROR(O107/N107-1,"-")</f>
        <v>-</v>
      </c>
      <c r="Q107" s="177">
        <f t="shared" si="42"/>
        <v>-1</v>
      </c>
      <c r="R107" s="177">
        <f>O107/O$9</f>
        <v>0</v>
      </c>
      <c r="S107" s="176">
        <f>S108+S111</f>
        <v>82594</v>
      </c>
      <c r="T107" s="176">
        <f>T108+T111</f>
        <v>63499</v>
      </c>
      <c r="U107" s="176">
        <f>U108+U111</f>
        <v>95997</v>
      </c>
      <c r="V107" s="176">
        <f>V108+V111</f>
        <v>169794</v>
      </c>
      <c r="W107" s="176">
        <f>W108+W111</f>
        <v>220761</v>
      </c>
      <c r="X107" s="177">
        <f>IFERROR(W107/V107-1,"-")</f>
        <v>0.3001696173009647</v>
      </c>
      <c r="Y107" s="177">
        <f t="shared" si="43"/>
        <v>1.6728454851441992</v>
      </c>
      <c r="Z107" s="177">
        <f t="shared" ref="Z107:Z119" si="50">U107/U$9</f>
        <v>5.166598404439969E-2</v>
      </c>
    </row>
    <row r="108" spans="1:26" x14ac:dyDescent="0.25">
      <c r="A108" s="1" t="s">
        <v>96</v>
      </c>
      <c r="B108" s="157" t="s">
        <v>97</v>
      </c>
      <c r="C108" s="158">
        <v>0</v>
      </c>
      <c r="D108" s="158">
        <v>0</v>
      </c>
      <c r="E108" s="158">
        <v>0</v>
      </c>
      <c r="F108" s="158">
        <v>0</v>
      </c>
      <c r="G108" s="158">
        <v>0</v>
      </c>
      <c r="H108" s="159" t="str">
        <f>IFERROR(G108/F108-1,"-")</f>
        <v>-</v>
      </c>
      <c r="I108" s="160" t="str">
        <f t="shared" si="35"/>
        <v>-</v>
      </c>
      <c r="J108" s="159">
        <f>G108/G$9</f>
        <v>0</v>
      </c>
      <c r="K108" s="158">
        <v>17569</v>
      </c>
      <c r="L108" s="158">
        <v>0</v>
      </c>
      <c r="M108" s="158">
        <v>0</v>
      </c>
      <c r="N108" s="158">
        <v>0</v>
      </c>
      <c r="O108" s="158">
        <v>0</v>
      </c>
      <c r="P108" s="159" t="str">
        <f>IFERROR(O108/N108-1,"-")</f>
        <v>-</v>
      </c>
      <c r="Q108" s="160">
        <f t="shared" si="42"/>
        <v>-1</v>
      </c>
      <c r="R108" s="159">
        <f>O108/O$9</f>
        <v>0</v>
      </c>
      <c r="S108" s="158">
        <v>17569</v>
      </c>
      <c r="T108" s="158">
        <v>28387</v>
      </c>
      <c r="U108" s="158">
        <v>39659</v>
      </c>
      <c r="V108" s="158">
        <v>41132</v>
      </c>
      <c r="W108" s="158">
        <v>48543</v>
      </c>
      <c r="X108" s="159">
        <f>IFERROR(W108/V108-1,"-")</f>
        <v>0.18017601867159394</v>
      </c>
      <c r="Y108" s="160">
        <f t="shared" si="43"/>
        <v>1.7629916329899253</v>
      </c>
      <c r="Z108" s="159">
        <f t="shared" si="50"/>
        <v>2.134463849096167E-2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65" t="str">
        <f t="shared" si="35"/>
        <v>-</v>
      </c>
      <c r="J109" s="164">
        <f>G109/G$9</f>
        <v>0</v>
      </c>
      <c r="K109" s="163">
        <v>3028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65">
        <f t="shared" si="42"/>
        <v>-1</v>
      </c>
      <c r="R109" s="164">
        <f>O109/O$9</f>
        <v>0</v>
      </c>
      <c r="S109" s="163">
        <v>3028</v>
      </c>
      <c r="T109" s="163">
        <v>3383</v>
      </c>
      <c r="U109" s="163">
        <v>20351</v>
      </c>
      <c r="V109" s="163">
        <v>11031</v>
      </c>
      <c r="W109" s="163">
        <v>14560</v>
      </c>
      <c r="X109" s="164">
        <f>IFERROR(W109/V109-1,"-")</f>
        <v>0.31991659867645716</v>
      </c>
      <c r="Y109" s="165">
        <f t="shared" si="43"/>
        <v>3.8084544253632764</v>
      </c>
      <c r="Z109" s="164">
        <f t="shared" si="50"/>
        <v>1.0952992711101161E-2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65" t="str">
        <f t="shared" si="35"/>
        <v>-</v>
      </c>
      <c r="J110" s="164">
        <f>G110/G$9</f>
        <v>0</v>
      </c>
      <c r="K110" s="163">
        <v>14541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65">
        <f t="shared" si="42"/>
        <v>-1</v>
      </c>
      <c r="R110" s="164">
        <f>O110/O$9</f>
        <v>0</v>
      </c>
      <c r="S110" s="163">
        <v>14541</v>
      </c>
      <c r="T110" s="163">
        <v>25004</v>
      </c>
      <c r="U110" s="163">
        <v>19308</v>
      </c>
      <c r="V110" s="163">
        <v>30101</v>
      </c>
      <c r="W110" s="163">
        <v>33983</v>
      </c>
      <c r="X110" s="164">
        <f>IFERROR(W110/V110-1,"-")</f>
        <v>0.12896581508919969</v>
      </c>
      <c r="Y110" s="165">
        <f t="shared" si="43"/>
        <v>1.337046970634757</v>
      </c>
      <c r="Z110" s="164">
        <f t="shared" si="50"/>
        <v>1.0391645779860507E-2</v>
      </c>
    </row>
    <row r="111" spans="1:26" x14ac:dyDescent="0.25">
      <c r="A111" s="1" t="s">
        <v>146</v>
      </c>
      <c r="B111" s="157" t="s">
        <v>107</v>
      </c>
      <c r="C111" s="158">
        <v>0</v>
      </c>
      <c r="D111" s="158">
        <v>0</v>
      </c>
      <c r="E111" s="158">
        <v>0</v>
      </c>
      <c r="F111" s="158">
        <v>0</v>
      </c>
      <c r="G111" s="158">
        <v>0</v>
      </c>
      <c r="H111" s="159" t="str">
        <f>IFERROR(G111/F111-1,"-")</f>
        <v>-</v>
      </c>
      <c r="I111" s="160" t="str">
        <f t="shared" si="35"/>
        <v>-</v>
      </c>
      <c r="J111" s="159">
        <f>G111/G$9</f>
        <v>0</v>
      </c>
      <c r="K111" s="158">
        <v>65025</v>
      </c>
      <c r="L111" s="158">
        <v>0</v>
      </c>
      <c r="M111" s="158">
        <v>0</v>
      </c>
      <c r="N111" s="158">
        <v>0</v>
      </c>
      <c r="O111" s="158">
        <v>0</v>
      </c>
      <c r="P111" s="159" t="str">
        <f>IFERROR(O111/N111-1,"-")</f>
        <v>-</v>
      </c>
      <c r="Q111" s="160">
        <f t="shared" si="42"/>
        <v>-1</v>
      </c>
      <c r="R111" s="159">
        <f>O111/O$9</f>
        <v>0</v>
      </c>
      <c r="S111" s="158">
        <v>65025</v>
      </c>
      <c r="T111" s="158">
        <v>35112</v>
      </c>
      <c r="U111" s="158">
        <v>56338</v>
      </c>
      <c r="V111" s="158">
        <v>128662</v>
      </c>
      <c r="W111" s="158">
        <v>172218</v>
      </c>
      <c r="X111" s="159">
        <f>IFERROR(W111/V111-1,"-")</f>
        <v>0.3385304130201614</v>
      </c>
      <c r="Y111" s="160">
        <f t="shared" si="43"/>
        <v>1.648489042675894</v>
      </c>
      <c r="Z111" s="159">
        <f t="shared" si="50"/>
        <v>3.0321345553438021E-2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65" t="str">
        <f t="shared" si="35"/>
        <v>-</v>
      </c>
      <c r="J112" s="164">
        <f t="shared" ref="J112:J119" si="52">G112/G$9</f>
        <v>0</v>
      </c>
      <c r="K112" s="163">
        <v>36612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65">
        <f t="shared" si="42"/>
        <v>-1</v>
      </c>
      <c r="R112" s="164">
        <f t="shared" ref="R112:R119" si="54">O112/O$9</f>
        <v>0</v>
      </c>
      <c r="S112" s="163">
        <v>36612</v>
      </c>
      <c r="T112" s="163">
        <v>20258</v>
      </c>
      <c r="U112" s="163">
        <v>23009</v>
      </c>
      <c r="V112" s="163">
        <v>77726</v>
      </c>
      <c r="W112" s="163">
        <v>113230</v>
      </c>
      <c r="X112" s="164">
        <f t="shared" ref="X112:X119" si="55">IFERROR(W112/V112-1,"-")</f>
        <v>0.45678408769266388</v>
      </c>
      <c r="Y112" s="165">
        <f t="shared" si="43"/>
        <v>2.0927018463891622</v>
      </c>
      <c r="Z112" s="164">
        <f t="shared" si="50"/>
        <v>1.2383539348912908E-2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65" t="str">
        <f t="shared" si="35"/>
        <v>-</v>
      </c>
      <c r="J113" s="164">
        <f t="shared" si="52"/>
        <v>0</v>
      </c>
      <c r="K113" s="163">
        <v>4407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65">
        <f t="shared" si="42"/>
        <v>-1</v>
      </c>
      <c r="R113" s="164">
        <f t="shared" si="54"/>
        <v>0</v>
      </c>
      <c r="S113" s="163">
        <v>4407</v>
      </c>
      <c r="T113" s="163">
        <v>2717</v>
      </c>
      <c r="U113" s="163">
        <v>6854</v>
      </c>
      <c r="V113" s="163">
        <v>5917</v>
      </c>
      <c r="W113" s="163">
        <v>7594</v>
      </c>
      <c r="X113" s="164">
        <f t="shared" si="55"/>
        <v>0.28342065235761371</v>
      </c>
      <c r="Y113" s="165">
        <f t="shared" si="43"/>
        <v>0.72316768776945772</v>
      </c>
      <c r="Z113" s="164">
        <f t="shared" si="50"/>
        <v>3.6888512624385708E-3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65" t="str">
        <f t="shared" si="35"/>
        <v>-</v>
      </c>
      <c r="J114" s="164">
        <f t="shared" si="52"/>
        <v>0</v>
      </c>
      <c r="K114" s="163">
        <v>8908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65">
        <f t="shared" si="42"/>
        <v>-1</v>
      </c>
      <c r="R114" s="164">
        <f t="shared" si="54"/>
        <v>0</v>
      </c>
      <c r="S114" s="163">
        <v>8908</v>
      </c>
      <c r="T114" s="163">
        <v>1871</v>
      </c>
      <c r="U114" s="163">
        <v>6300</v>
      </c>
      <c r="V114" s="163">
        <v>8638</v>
      </c>
      <c r="W114" s="163">
        <v>12056</v>
      </c>
      <c r="X114" s="164">
        <f t="shared" si="55"/>
        <v>0.39569344755730484</v>
      </c>
      <c r="Y114" s="165">
        <f t="shared" si="43"/>
        <v>0.35339021104625057</v>
      </c>
      <c r="Z114" s="164">
        <f t="shared" si="50"/>
        <v>3.3906861618562874E-3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65" t="str">
        <f t="shared" si="35"/>
        <v>-</v>
      </c>
      <c r="J115" s="164">
        <f t="shared" si="52"/>
        <v>0</v>
      </c>
      <c r="K115" s="163">
        <v>1114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65">
        <f t="shared" si="42"/>
        <v>-1</v>
      </c>
      <c r="R115" s="164">
        <f t="shared" si="54"/>
        <v>0</v>
      </c>
      <c r="S115" s="163">
        <v>1114</v>
      </c>
      <c r="T115" s="163">
        <v>1133</v>
      </c>
      <c r="U115" s="163">
        <v>3529</v>
      </c>
      <c r="V115" s="163">
        <v>5894</v>
      </c>
      <c r="W115" s="163">
        <v>6032</v>
      </c>
      <c r="X115" s="164">
        <f t="shared" si="55"/>
        <v>2.3413640990838092E-2</v>
      </c>
      <c r="Y115" s="165">
        <f t="shared" si="43"/>
        <v>4.4147217235188512</v>
      </c>
      <c r="Z115" s="164">
        <f t="shared" si="50"/>
        <v>1.8993224547921967E-3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65" t="str">
        <f t="shared" si="35"/>
        <v>-</v>
      </c>
      <c r="J116" s="164">
        <f t="shared" si="52"/>
        <v>0</v>
      </c>
      <c r="K116" s="163">
        <v>2915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65">
        <f t="shared" si="42"/>
        <v>-1</v>
      </c>
      <c r="R116" s="164">
        <f t="shared" si="54"/>
        <v>0</v>
      </c>
      <c r="S116" s="163">
        <v>2915</v>
      </c>
      <c r="T116" s="163">
        <v>2557</v>
      </c>
      <c r="U116" s="163">
        <v>4170</v>
      </c>
      <c r="V116" s="163">
        <v>4317</v>
      </c>
      <c r="W116" s="163">
        <v>4916</v>
      </c>
      <c r="X116" s="164">
        <f t="shared" si="55"/>
        <v>0.1387537641880936</v>
      </c>
      <c r="Y116" s="165">
        <f t="shared" si="43"/>
        <v>0.68644939965694673</v>
      </c>
      <c r="Z116" s="164">
        <f t="shared" si="50"/>
        <v>2.244311316657257E-3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65" t="str">
        <f t="shared" si="35"/>
        <v>-</v>
      </c>
      <c r="J117" s="164">
        <f t="shared" si="52"/>
        <v>0</v>
      </c>
      <c r="K117" s="163">
        <v>419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65">
        <f t="shared" si="42"/>
        <v>-1</v>
      </c>
      <c r="R117" s="164">
        <f t="shared" si="54"/>
        <v>0</v>
      </c>
      <c r="S117" s="163">
        <v>419</v>
      </c>
      <c r="T117" s="163">
        <v>226</v>
      </c>
      <c r="U117" s="163">
        <v>308</v>
      </c>
      <c r="V117" s="163">
        <v>1123</v>
      </c>
      <c r="W117" s="163">
        <v>1300</v>
      </c>
      <c r="X117" s="164">
        <f t="shared" si="55"/>
        <v>0.15761353517364207</v>
      </c>
      <c r="Y117" s="165">
        <f t="shared" si="43"/>
        <v>2.1026252983293556</v>
      </c>
      <c r="Z117" s="164">
        <f t="shared" si="50"/>
        <v>1.6576687902408518E-4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65" t="str">
        <f t="shared" si="35"/>
        <v>-</v>
      </c>
      <c r="J118" s="164">
        <f t="shared" si="52"/>
        <v>0</v>
      </c>
      <c r="K118" s="163">
        <v>1123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65">
        <f t="shared" si="42"/>
        <v>-1</v>
      </c>
      <c r="R118" s="164">
        <f t="shared" si="54"/>
        <v>0</v>
      </c>
      <c r="S118" s="163">
        <v>1123</v>
      </c>
      <c r="T118" s="163">
        <v>549</v>
      </c>
      <c r="U118" s="163">
        <v>470</v>
      </c>
      <c r="V118" s="163">
        <v>840</v>
      </c>
      <c r="W118" s="163">
        <v>770</v>
      </c>
      <c r="X118" s="164">
        <f t="shared" si="55"/>
        <v>-8.333333333333337E-2</v>
      </c>
      <c r="Y118" s="165">
        <f t="shared" si="43"/>
        <v>-0.31433659839715045</v>
      </c>
      <c r="Z118" s="164">
        <f t="shared" si="50"/>
        <v>2.5295595175753256E-4</v>
      </c>
    </row>
    <row r="119" spans="1:26" x14ac:dyDescent="0.25">
      <c r="A119" s="167" t="s">
        <v>145</v>
      </c>
      <c r="B119" s="168" t="s">
        <v>145</v>
      </c>
      <c r="C119" s="169">
        <f>C111-SUM(C112:C118)</f>
        <v>0</v>
      </c>
      <c r="D119" s="169">
        <f>D111-SUM(D112:D118)</f>
        <v>0</v>
      </c>
      <c r="E119" s="169">
        <f>E111-SUM(E112:E118)</f>
        <v>0</v>
      </c>
      <c r="F119" s="169">
        <f>F111-SUM(F112:F118)</f>
        <v>0</v>
      </c>
      <c r="G119" s="169">
        <f>G111-SUM(G112:G118)</f>
        <v>0</v>
      </c>
      <c r="H119" s="170" t="str">
        <f t="shared" si="51"/>
        <v>-</v>
      </c>
      <c r="I119" s="171" t="str">
        <f t="shared" si="35"/>
        <v>-</v>
      </c>
      <c r="J119" s="170">
        <f t="shared" si="52"/>
        <v>0</v>
      </c>
      <c r="K119" s="169">
        <f>K111-SUM(K112:K118)</f>
        <v>9527</v>
      </c>
      <c r="L119" s="169">
        <f>L111-SUM(L112:L118)</f>
        <v>0</v>
      </c>
      <c r="M119" s="169">
        <f>M111-SUM(M112:M118)</f>
        <v>0</v>
      </c>
      <c r="N119" s="169">
        <f>N111-SUM(N112:N118)</f>
        <v>0</v>
      </c>
      <c r="O119" s="169">
        <f>O111-SUM(O112:O118)</f>
        <v>0</v>
      </c>
      <c r="P119" s="170" t="str">
        <f t="shared" si="53"/>
        <v>-</v>
      </c>
      <c r="Q119" s="171">
        <f t="shared" si="42"/>
        <v>-1</v>
      </c>
      <c r="R119" s="170">
        <f t="shared" si="54"/>
        <v>0</v>
      </c>
      <c r="S119" s="169">
        <f>S111-SUM(S112:S118)</f>
        <v>9527</v>
      </c>
      <c r="T119" s="169">
        <f>T111-SUM(T112:T118)</f>
        <v>5801</v>
      </c>
      <c r="U119" s="169">
        <f>U111-SUM(U112:U118)</f>
        <v>11698</v>
      </c>
      <c r="V119" s="169">
        <f>V111-SUM(V112:V118)</f>
        <v>24207</v>
      </c>
      <c r="W119" s="169">
        <f>W111-SUM(W112:W118)</f>
        <v>26320</v>
      </c>
      <c r="X119" s="170">
        <f t="shared" si="55"/>
        <v>8.7288800760110696E-2</v>
      </c>
      <c r="Y119" s="171">
        <f t="shared" si="43"/>
        <v>1.7626745040411462</v>
      </c>
      <c r="Z119" s="170">
        <f t="shared" si="50"/>
        <v>6.295912177999183E-3</v>
      </c>
    </row>
    <row r="120" spans="1:26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</row>
    <row r="121" spans="1:26" x14ac:dyDescent="0.25">
      <c r="A121" s="1" t="s">
        <v>0</v>
      </c>
      <c r="B121" s="154" t="s">
        <v>68</v>
      </c>
      <c r="C121" s="176">
        <f>C122+C125</f>
        <v>109587</v>
      </c>
      <c r="D121" s="176">
        <f>D122+D125</f>
        <v>48728</v>
      </c>
      <c r="E121" s="176">
        <f>E122+E125</f>
        <v>61314</v>
      </c>
      <c r="F121" s="176">
        <f>F122+F125</f>
        <v>93434</v>
      </c>
      <c r="G121" s="176">
        <f>G122+G125</f>
        <v>93472</v>
      </c>
      <c r="H121" s="177">
        <f>IFERROR(G121/F121-1,"-")</f>
        <v>4.0670419761545951E-4</v>
      </c>
      <c r="I121" s="177">
        <f t="shared" si="35"/>
        <v>-0.14705211384562034</v>
      </c>
      <c r="J121" s="177">
        <f>G121/G$9</f>
        <v>0.12658652986711882</v>
      </c>
      <c r="K121" s="176">
        <f>K122+K125</f>
        <v>110828</v>
      </c>
      <c r="L121" s="176">
        <f>L122+L125</f>
        <v>54788</v>
      </c>
      <c r="M121" s="176">
        <f>M122+M125</f>
        <v>102944</v>
      </c>
      <c r="N121" s="176">
        <f>N122+N125</f>
        <v>135697</v>
      </c>
      <c r="O121" s="176">
        <f>O122+O125</f>
        <v>145637</v>
      </c>
      <c r="P121" s="177">
        <f>IFERROR(O121/N121-1,"-")</f>
        <v>7.3251435182796865E-2</v>
      </c>
      <c r="Q121" s="177">
        <f t="shared" si="42"/>
        <v>0.31408127909914452</v>
      </c>
      <c r="R121" s="177">
        <f>O121/O$9</f>
        <v>4.3471732941231953E-2</v>
      </c>
      <c r="S121" s="176">
        <f>S122+S125</f>
        <v>220415</v>
      </c>
      <c r="T121" s="176">
        <f>T122+T125</f>
        <v>103516</v>
      </c>
      <c r="U121" s="176">
        <f>U122+U125</f>
        <v>164258</v>
      </c>
      <c r="V121" s="176">
        <f>V122+V125</f>
        <v>229131</v>
      </c>
      <c r="W121" s="176">
        <f>W122+W125</f>
        <v>239109</v>
      </c>
      <c r="X121" s="177">
        <f>IFERROR(W121/V121-1,"-")</f>
        <v>4.3547141155059865E-2</v>
      </c>
      <c r="Y121" s="177">
        <f t="shared" si="43"/>
        <v>8.4812739604836374E-2</v>
      </c>
      <c r="Z121" s="177">
        <f t="shared" ref="Z121:Z133" si="56">U121/U$9</f>
        <v>8.8404337710188907E-2</v>
      </c>
    </row>
    <row r="122" spans="1:26" x14ac:dyDescent="0.25">
      <c r="A122" s="1" t="s">
        <v>96</v>
      </c>
      <c r="B122" s="157" t="s">
        <v>97</v>
      </c>
      <c r="C122" s="158">
        <v>50068</v>
      </c>
      <c r="D122" s="158">
        <v>23736</v>
      </c>
      <c r="E122" s="158">
        <v>32824</v>
      </c>
      <c r="F122" s="158">
        <v>51574</v>
      </c>
      <c r="G122" s="158">
        <v>60712</v>
      </c>
      <c r="H122" s="159">
        <f>IFERROR(G122/F122-1,"-")</f>
        <v>0.17718230115949907</v>
      </c>
      <c r="I122" s="160">
        <f t="shared" si="35"/>
        <v>0.21259087640808505</v>
      </c>
      <c r="J122" s="159">
        <f>G122/G$9</f>
        <v>8.2220573019647775E-2</v>
      </c>
      <c r="K122" s="158">
        <v>70074</v>
      </c>
      <c r="L122" s="158">
        <v>37835</v>
      </c>
      <c r="M122" s="158">
        <v>71733</v>
      </c>
      <c r="N122" s="158">
        <v>83312</v>
      </c>
      <c r="O122" s="158">
        <v>85718</v>
      </c>
      <c r="P122" s="159">
        <f>IFERROR(O122/N122-1,"-")</f>
        <v>2.8879393124639829E-2</v>
      </c>
      <c r="Q122" s="160">
        <f t="shared" si="42"/>
        <v>0.22324970745212203</v>
      </c>
      <c r="R122" s="159">
        <f>O122/O$9</f>
        <v>2.5586286481158776E-2</v>
      </c>
      <c r="S122" s="158">
        <v>120142</v>
      </c>
      <c r="T122" s="158">
        <v>61571</v>
      </c>
      <c r="U122" s="158">
        <v>104557</v>
      </c>
      <c r="V122" s="158">
        <v>134886</v>
      </c>
      <c r="W122" s="158">
        <v>146430</v>
      </c>
      <c r="X122" s="159">
        <f>IFERROR(W122/V122-1,"-")</f>
        <v>8.5583381522174262E-2</v>
      </c>
      <c r="Y122" s="160">
        <f t="shared" si="43"/>
        <v>0.21880774416939963</v>
      </c>
      <c r="Z122" s="159">
        <f t="shared" si="56"/>
        <v>5.6273011591302838E-2</v>
      </c>
    </row>
    <row r="123" spans="1:26" x14ac:dyDescent="0.25">
      <c r="A123" s="161" t="s">
        <v>103</v>
      </c>
      <c r="B123" s="162" t="s">
        <v>103</v>
      </c>
      <c r="C123" s="163">
        <v>24655</v>
      </c>
      <c r="D123" s="163">
        <v>11647</v>
      </c>
      <c r="E123" s="163">
        <v>15693</v>
      </c>
      <c r="F123" s="163">
        <v>29334</v>
      </c>
      <c r="G123" s="163">
        <v>29429</v>
      </c>
      <c r="H123" s="164">
        <f>IFERROR(G123/F123-1,"-")</f>
        <v>3.2385627599371691E-3</v>
      </c>
      <c r="I123" s="165">
        <f t="shared" si="35"/>
        <v>0.19363212330156165</v>
      </c>
      <c r="J123" s="164">
        <f>G123/G$9</f>
        <v>3.9854876192436661E-2</v>
      </c>
      <c r="K123" s="163">
        <v>36421</v>
      </c>
      <c r="L123" s="163">
        <v>16144</v>
      </c>
      <c r="M123" s="163">
        <v>37554</v>
      </c>
      <c r="N123" s="163">
        <v>40531</v>
      </c>
      <c r="O123" s="163">
        <v>36692</v>
      </c>
      <c r="P123" s="164">
        <f>IFERROR(O123/N123-1,"-")</f>
        <v>-9.4717623547408203E-2</v>
      </c>
      <c r="Q123" s="165">
        <f t="shared" si="42"/>
        <v>7.4407621976333438E-3</v>
      </c>
      <c r="R123" s="164">
        <f>O123/O$9</f>
        <v>1.0952332340543151E-2</v>
      </c>
      <c r="S123" s="163">
        <v>61076</v>
      </c>
      <c r="T123" s="163">
        <v>27791</v>
      </c>
      <c r="U123" s="163">
        <v>53247</v>
      </c>
      <c r="V123" s="163">
        <v>69865</v>
      </c>
      <c r="W123" s="163">
        <v>66121</v>
      </c>
      <c r="X123" s="164">
        <f>IFERROR(W123/V123-1,"-")</f>
        <v>-5.3589064624633198E-2</v>
      </c>
      <c r="Y123" s="165">
        <f t="shared" si="43"/>
        <v>8.2602004060514878E-2</v>
      </c>
      <c r="Z123" s="164">
        <f t="shared" si="56"/>
        <v>2.8657756517517737E-2</v>
      </c>
    </row>
    <row r="124" spans="1:26" x14ac:dyDescent="0.25">
      <c r="A124" s="161" t="s">
        <v>100</v>
      </c>
      <c r="B124" s="162" t="s">
        <v>100</v>
      </c>
      <c r="C124" s="163">
        <v>25413</v>
      </c>
      <c r="D124" s="163">
        <v>12089</v>
      </c>
      <c r="E124" s="163">
        <v>17131</v>
      </c>
      <c r="F124" s="163">
        <v>22240</v>
      </c>
      <c r="G124" s="163">
        <v>31283</v>
      </c>
      <c r="H124" s="164">
        <f>IFERROR(G124/F124-1,"-")</f>
        <v>0.40660971223021591</v>
      </c>
      <c r="I124" s="165">
        <f t="shared" si="35"/>
        <v>0.23098414197457995</v>
      </c>
      <c r="J124" s="164">
        <f>G124/G$9</f>
        <v>4.236569682721112E-2</v>
      </c>
      <c r="K124" s="163">
        <v>33653</v>
      </c>
      <c r="L124" s="163">
        <v>21691</v>
      </c>
      <c r="M124" s="163">
        <v>34179</v>
      </c>
      <c r="N124" s="163">
        <v>42781</v>
      </c>
      <c r="O124" s="163">
        <v>49026</v>
      </c>
      <c r="P124" s="164">
        <f>IFERROR(O124/N124-1,"-")</f>
        <v>0.14597601739089794</v>
      </c>
      <c r="Q124" s="165">
        <f t="shared" si="42"/>
        <v>0.45680919977416568</v>
      </c>
      <c r="R124" s="164">
        <f>O124/O$9</f>
        <v>1.4633954140615626E-2</v>
      </c>
      <c r="S124" s="163">
        <v>59066</v>
      </c>
      <c r="T124" s="163">
        <v>33780</v>
      </c>
      <c r="U124" s="163">
        <v>51310</v>
      </c>
      <c r="V124" s="163">
        <v>65021</v>
      </c>
      <c r="W124" s="163">
        <v>80309</v>
      </c>
      <c r="X124" s="164">
        <f>IFERROR(W124/V124-1,"-")</f>
        <v>0.23512403684963323</v>
      </c>
      <c r="Y124" s="165">
        <f t="shared" si="43"/>
        <v>0.3596485287644331</v>
      </c>
      <c r="Z124" s="164">
        <f t="shared" si="56"/>
        <v>2.7615255073785098E-2</v>
      </c>
    </row>
    <row r="125" spans="1:26" x14ac:dyDescent="0.25">
      <c r="A125" s="1" t="s">
        <v>146</v>
      </c>
      <c r="B125" s="157" t="s">
        <v>107</v>
      </c>
      <c r="C125" s="158">
        <v>59519</v>
      </c>
      <c r="D125" s="158">
        <v>24992</v>
      </c>
      <c r="E125" s="158">
        <v>28490</v>
      </c>
      <c r="F125" s="158">
        <v>41860</v>
      </c>
      <c r="G125" s="158">
        <v>32760</v>
      </c>
      <c r="H125" s="159">
        <f>IFERROR(G125/F125-1,"-")</f>
        <v>-0.21739130434782605</v>
      </c>
      <c r="I125" s="160">
        <f t="shared" si="35"/>
        <v>-0.44958752667215507</v>
      </c>
      <c r="J125" s="159">
        <f>G125/G$9</f>
        <v>4.4365956847471029E-2</v>
      </c>
      <c r="K125" s="158">
        <v>40754</v>
      </c>
      <c r="L125" s="158">
        <v>16953</v>
      </c>
      <c r="M125" s="158">
        <v>31211</v>
      </c>
      <c r="N125" s="158">
        <v>52385</v>
      </c>
      <c r="O125" s="158">
        <v>59919</v>
      </c>
      <c r="P125" s="159">
        <f>IFERROR(O125/N125-1,"-")</f>
        <v>0.14381979574305626</v>
      </c>
      <c r="Q125" s="160">
        <f t="shared" si="42"/>
        <v>0.47026058791775038</v>
      </c>
      <c r="R125" s="159">
        <f>O125/O$9</f>
        <v>1.788544646007318E-2</v>
      </c>
      <c r="S125" s="158">
        <v>100273</v>
      </c>
      <c r="T125" s="158">
        <v>41945</v>
      </c>
      <c r="U125" s="158">
        <v>59701</v>
      </c>
      <c r="V125" s="158">
        <v>94245</v>
      </c>
      <c r="W125" s="158">
        <v>92679</v>
      </c>
      <c r="X125" s="159">
        <f>IFERROR(W125/V125-1,"-")</f>
        <v>-1.6616266114913292E-2</v>
      </c>
      <c r="Y125" s="160">
        <f t="shared" si="43"/>
        <v>-7.5733248232325745E-2</v>
      </c>
      <c r="Z125" s="159">
        <f t="shared" si="56"/>
        <v>3.2131326118886069E-2</v>
      </c>
    </row>
    <row r="126" spans="1:26" x14ac:dyDescent="0.25">
      <c r="A126" s="161" t="s">
        <v>110</v>
      </c>
      <c r="B126" s="162" t="s">
        <v>110</v>
      </c>
      <c r="C126" s="163">
        <v>3118</v>
      </c>
      <c r="D126" s="163">
        <v>1440</v>
      </c>
      <c r="E126" s="163">
        <v>653</v>
      </c>
      <c r="F126" s="163">
        <v>2495</v>
      </c>
      <c r="G126" s="163">
        <v>3067</v>
      </c>
      <c r="H126" s="164">
        <f t="shared" ref="H126:H133" si="57">IFERROR(G126/F126-1,"-")</f>
        <v>0.22925851703406819</v>
      </c>
      <c r="I126" s="165">
        <f t="shared" si="35"/>
        <v>-1.6356638871071194E-2</v>
      </c>
      <c r="J126" s="164">
        <f t="shared" ref="J126:J133" si="58">G126/G$9</f>
        <v>4.1535527976554838E-3</v>
      </c>
      <c r="K126" s="163">
        <v>7342</v>
      </c>
      <c r="L126" s="163">
        <v>2501</v>
      </c>
      <c r="M126" s="163">
        <v>2683</v>
      </c>
      <c r="N126" s="163">
        <v>7422</v>
      </c>
      <c r="O126" s="163">
        <v>8579</v>
      </c>
      <c r="P126" s="164">
        <f t="shared" ref="P126:P133" si="59">IFERROR(O126/N126-1,"-")</f>
        <v>0.15588790083535442</v>
      </c>
      <c r="Q126" s="165">
        <f t="shared" si="42"/>
        <v>0.16848270226096429</v>
      </c>
      <c r="R126" s="164">
        <f t="shared" ref="R126:R133" si="60">O126/O$9</f>
        <v>2.560777803050248E-3</v>
      </c>
      <c r="S126" s="163">
        <v>10460</v>
      </c>
      <c r="T126" s="163">
        <v>3941</v>
      </c>
      <c r="U126" s="163">
        <v>3336</v>
      </c>
      <c r="V126" s="163">
        <v>9917</v>
      </c>
      <c r="W126" s="163">
        <v>11646</v>
      </c>
      <c r="X126" s="164">
        <f t="shared" ref="X126:X133" si="61">IFERROR(W126/V126-1,"-")</f>
        <v>0.17434708077039418</v>
      </c>
      <c r="Y126" s="165">
        <f t="shared" si="43"/>
        <v>0.11338432122370934</v>
      </c>
      <c r="Z126" s="164">
        <f t="shared" si="56"/>
        <v>1.7954490533258058E-3</v>
      </c>
    </row>
    <row r="127" spans="1:26" x14ac:dyDescent="0.25">
      <c r="A127" s="161" t="s">
        <v>113</v>
      </c>
      <c r="B127" s="162" t="s">
        <v>113</v>
      </c>
      <c r="C127" s="163">
        <v>4086</v>
      </c>
      <c r="D127" s="163">
        <v>1742</v>
      </c>
      <c r="E127" s="163">
        <v>2401</v>
      </c>
      <c r="F127" s="163">
        <v>4143</v>
      </c>
      <c r="G127" s="163">
        <v>4500</v>
      </c>
      <c r="H127" s="164">
        <f t="shared" si="57"/>
        <v>8.6169442433019494E-2</v>
      </c>
      <c r="I127" s="165">
        <f t="shared" si="35"/>
        <v>0.1013215859030836</v>
      </c>
      <c r="J127" s="164">
        <f t="shared" si="58"/>
        <v>6.0942248416855811E-3</v>
      </c>
      <c r="K127" s="163">
        <v>5464</v>
      </c>
      <c r="L127" s="163">
        <v>2311</v>
      </c>
      <c r="M127" s="163">
        <v>4913</v>
      </c>
      <c r="N127" s="163">
        <v>7118</v>
      </c>
      <c r="O127" s="163">
        <v>8816</v>
      </c>
      <c r="P127" s="164">
        <f t="shared" si="59"/>
        <v>0.23855015453779149</v>
      </c>
      <c r="Q127" s="165">
        <f t="shared" si="42"/>
        <v>0.61346998535871156</v>
      </c>
      <c r="R127" s="164">
        <f t="shared" si="60"/>
        <v>2.6315208196399328E-3</v>
      </c>
      <c r="S127" s="163">
        <v>9550</v>
      </c>
      <c r="T127" s="163">
        <v>4053</v>
      </c>
      <c r="U127" s="163">
        <v>7314</v>
      </c>
      <c r="V127" s="163">
        <v>11261</v>
      </c>
      <c r="W127" s="163">
        <v>13316</v>
      </c>
      <c r="X127" s="164">
        <f t="shared" si="61"/>
        <v>0.18248823372702239</v>
      </c>
      <c r="Y127" s="165">
        <f t="shared" si="43"/>
        <v>0.39434554973822</v>
      </c>
      <c r="Z127" s="164">
        <f t="shared" si="56"/>
        <v>3.936425172669347E-3</v>
      </c>
    </row>
    <row r="128" spans="1:26" x14ac:dyDescent="0.25">
      <c r="A128" s="161" t="s">
        <v>116</v>
      </c>
      <c r="B128" s="162" t="s">
        <v>116</v>
      </c>
      <c r="C128" s="163">
        <v>3044</v>
      </c>
      <c r="D128" s="163">
        <v>1315</v>
      </c>
      <c r="E128" s="163">
        <v>2102</v>
      </c>
      <c r="F128" s="163">
        <v>2821</v>
      </c>
      <c r="G128" s="163">
        <v>3000</v>
      </c>
      <c r="H128" s="164">
        <f t="shared" si="57"/>
        <v>6.3452676355902238E-2</v>
      </c>
      <c r="I128" s="165">
        <f t="shared" si="35"/>
        <v>-1.4454664914586024E-2</v>
      </c>
      <c r="J128" s="164">
        <f t="shared" si="58"/>
        <v>4.0628165611237207E-3</v>
      </c>
      <c r="K128" s="163">
        <v>3665</v>
      </c>
      <c r="L128" s="163">
        <v>1591</v>
      </c>
      <c r="M128" s="163">
        <v>5032</v>
      </c>
      <c r="N128" s="163">
        <v>5703</v>
      </c>
      <c r="O128" s="163">
        <v>5756</v>
      </c>
      <c r="P128" s="164">
        <f t="shared" si="59"/>
        <v>9.2933543748903169E-3</v>
      </c>
      <c r="Q128" s="165">
        <f t="shared" si="42"/>
        <v>0.57053206002728518</v>
      </c>
      <c r="R128" s="164">
        <f t="shared" si="60"/>
        <v>1.718129972532606E-3</v>
      </c>
      <c r="S128" s="163">
        <v>6709</v>
      </c>
      <c r="T128" s="163">
        <v>2906</v>
      </c>
      <c r="U128" s="163">
        <v>7134</v>
      </c>
      <c r="V128" s="163">
        <v>8524</v>
      </c>
      <c r="W128" s="163">
        <v>8756</v>
      </c>
      <c r="X128" s="164">
        <f t="shared" si="61"/>
        <v>2.7217268887846036E-2</v>
      </c>
      <c r="Y128" s="165">
        <f t="shared" si="43"/>
        <v>0.30511253540020866</v>
      </c>
      <c r="Z128" s="164">
        <f t="shared" si="56"/>
        <v>3.8395484251877391E-3</v>
      </c>
    </row>
    <row r="129" spans="1:26" x14ac:dyDescent="0.25">
      <c r="A129" s="161" t="s">
        <v>123</v>
      </c>
      <c r="B129" s="162" t="s">
        <v>123</v>
      </c>
      <c r="C129" s="163">
        <v>820</v>
      </c>
      <c r="D129" s="163">
        <v>369</v>
      </c>
      <c r="E129" s="163">
        <v>359</v>
      </c>
      <c r="F129" s="163">
        <v>801</v>
      </c>
      <c r="G129" s="163">
        <v>649</v>
      </c>
      <c r="H129" s="164">
        <f t="shared" si="57"/>
        <v>-0.18976279650436956</v>
      </c>
      <c r="I129" s="165">
        <f t="shared" si="35"/>
        <v>-0.20853658536585362</v>
      </c>
      <c r="J129" s="164">
        <f t="shared" si="58"/>
        <v>8.7892264938976492E-4</v>
      </c>
      <c r="K129" s="163">
        <v>1046</v>
      </c>
      <c r="L129" s="163">
        <v>415</v>
      </c>
      <c r="M129" s="163">
        <v>974</v>
      </c>
      <c r="N129" s="163">
        <v>1772</v>
      </c>
      <c r="O129" s="163">
        <v>1988</v>
      </c>
      <c r="P129" s="164">
        <f t="shared" si="59"/>
        <v>0.12189616252821667</v>
      </c>
      <c r="Q129" s="165">
        <f t="shared" si="42"/>
        <v>0.9005736137667304</v>
      </c>
      <c r="R129" s="164">
        <f t="shared" si="60"/>
        <v>5.9340555687887784E-4</v>
      </c>
      <c r="S129" s="163">
        <v>1866</v>
      </c>
      <c r="T129" s="163">
        <v>784</v>
      </c>
      <c r="U129" s="163">
        <v>1333</v>
      </c>
      <c r="V129" s="163">
        <v>2573</v>
      </c>
      <c r="W129" s="163">
        <v>2637</v>
      </c>
      <c r="X129" s="164">
        <f t="shared" si="61"/>
        <v>2.4873688301593422E-2</v>
      </c>
      <c r="Y129" s="165">
        <f t="shared" si="43"/>
        <v>0.41318327974276525</v>
      </c>
      <c r="Z129" s="164">
        <f t="shared" si="56"/>
        <v>7.1742613551657643E-4</v>
      </c>
    </row>
    <row r="130" spans="1:26" x14ac:dyDescent="0.25">
      <c r="A130" s="161" t="s">
        <v>119</v>
      </c>
      <c r="B130" s="162" t="s">
        <v>119</v>
      </c>
      <c r="C130" s="163">
        <v>664</v>
      </c>
      <c r="D130" s="163">
        <v>323</v>
      </c>
      <c r="E130" s="163">
        <v>312</v>
      </c>
      <c r="F130" s="163">
        <v>635</v>
      </c>
      <c r="G130" s="163">
        <v>526</v>
      </c>
      <c r="H130" s="164">
        <f t="shared" si="57"/>
        <v>-0.1716535433070866</v>
      </c>
      <c r="I130" s="165">
        <f t="shared" si="35"/>
        <v>-0.20783132530120485</v>
      </c>
      <c r="J130" s="164">
        <f t="shared" si="58"/>
        <v>7.123471703836924E-4</v>
      </c>
      <c r="K130" s="163">
        <v>820</v>
      </c>
      <c r="L130" s="163">
        <v>489</v>
      </c>
      <c r="M130" s="163">
        <v>1045</v>
      </c>
      <c r="N130" s="163">
        <v>1201</v>
      </c>
      <c r="O130" s="163">
        <v>1408</v>
      </c>
      <c r="P130" s="164">
        <f t="shared" si="59"/>
        <v>0.17235636969192347</v>
      </c>
      <c r="Q130" s="165">
        <f t="shared" si="42"/>
        <v>0.71707317073170729</v>
      </c>
      <c r="R130" s="164">
        <f t="shared" si="60"/>
        <v>4.2027918716572434E-4</v>
      </c>
      <c r="S130" s="163">
        <v>1484</v>
      </c>
      <c r="T130" s="163">
        <v>812</v>
      </c>
      <c r="U130" s="163">
        <v>1357</v>
      </c>
      <c r="V130" s="163">
        <v>1836</v>
      </c>
      <c r="W130" s="163">
        <v>1934</v>
      </c>
      <c r="X130" s="164">
        <f t="shared" si="61"/>
        <v>5.3376906318082895E-2</v>
      </c>
      <c r="Y130" s="165">
        <f t="shared" si="43"/>
        <v>0.30323450134770891</v>
      </c>
      <c r="Z130" s="164">
        <f t="shared" si="56"/>
        <v>7.3034303518079084E-4</v>
      </c>
    </row>
    <row r="131" spans="1:26" x14ac:dyDescent="0.25">
      <c r="A131" s="161" t="s">
        <v>128</v>
      </c>
      <c r="B131" s="162" t="s">
        <v>128</v>
      </c>
      <c r="C131" s="163">
        <v>425</v>
      </c>
      <c r="D131" s="163">
        <v>186</v>
      </c>
      <c r="E131" s="163">
        <v>123</v>
      </c>
      <c r="F131" s="163">
        <v>250</v>
      </c>
      <c r="G131" s="163">
        <v>203</v>
      </c>
      <c r="H131" s="164">
        <f t="shared" si="57"/>
        <v>-0.18799999999999994</v>
      </c>
      <c r="I131" s="165">
        <f t="shared" si="35"/>
        <v>-0.52235294117647058</v>
      </c>
      <c r="J131" s="164">
        <f t="shared" si="58"/>
        <v>2.749172539693718E-4</v>
      </c>
      <c r="K131" s="163">
        <v>1198</v>
      </c>
      <c r="L131" s="163">
        <v>492</v>
      </c>
      <c r="M131" s="163">
        <v>432</v>
      </c>
      <c r="N131" s="163">
        <v>825</v>
      </c>
      <c r="O131" s="163">
        <v>1138</v>
      </c>
      <c r="P131" s="164">
        <f t="shared" si="59"/>
        <v>0.37939393939393939</v>
      </c>
      <c r="Q131" s="165">
        <f t="shared" si="42"/>
        <v>-5.0083472454090172E-2</v>
      </c>
      <c r="R131" s="164">
        <f t="shared" si="60"/>
        <v>3.3968587712684251E-4</v>
      </c>
      <c r="S131" s="163">
        <v>1623</v>
      </c>
      <c r="T131" s="163">
        <v>678</v>
      </c>
      <c r="U131" s="163">
        <v>555</v>
      </c>
      <c r="V131" s="163">
        <v>1075</v>
      </c>
      <c r="W131" s="163">
        <v>1341</v>
      </c>
      <c r="X131" s="164">
        <f t="shared" si="61"/>
        <v>0.24744186046511629</v>
      </c>
      <c r="Y131" s="165">
        <f t="shared" si="43"/>
        <v>-0.17375231053604434</v>
      </c>
      <c r="Z131" s="164">
        <f t="shared" si="56"/>
        <v>2.9870330473495866E-4</v>
      </c>
    </row>
    <row r="132" spans="1:26" x14ac:dyDescent="0.25">
      <c r="A132" s="161" t="s">
        <v>131</v>
      </c>
      <c r="B132" s="162" t="s">
        <v>131</v>
      </c>
      <c r="C132" s="163">
        <v>495</v>
      </c>
      <c r="D132" s="163">
        <v>210</v>
      </c>
      <c r="E132" s="163">
        <v>177</v>
      </c>
      <c r="F132" s="163">
        <v>253</v>
      </c>
      <c r="G132" s="163">
        <v>358</v>
      </c>
      <c r="H132" s="164">
        <f t="shared" si="57"/>
        <v>0.41501976284584985</v>
      </c>
      <c r="I132" s="165">
        <f t="shared" si="35"/>
        <v>-0.27676767676767677</v>
      </c>
      <c r="J132" s="164">
        <f t="shared" si="58"/>
        <v>4.8482944296076403E-4</v>
      </c>
      <c r="K132" s="163">
        <v>2186</v>
      </c>
      <c r="L132" s="163">
        <v>887</v>
      </c>
      <c r="M132" s="163">
        <v>742</v>
      </c>
      <c r="N132" s="163">
        <v>1632</v>
      </c>
      <c r="O132" s="163">
        <v>2097</v>
      </c>
      <c r="P132" s="164">
        <f t="shared" si="59"/>
        <v>0.28492647058823528</v>
      </c>
      <c r="Q132" s="165">
        <f t="shared" si="42"/>
        <v>-4.0713632204940509E-2</v>
      </c>
      <c r="R132" s="164">
        <f t="shared" si="60"/>
        <v>6.2594137463531526E-4</v>
      </c>
      <c r="S132" s="163">
        <v>2681</v>
      </c>
      <c r="T132" s="163">
        <v>1097</v>
      </c>
      <c r="U132" s="163">
        <v>919</v>
      </c>
      <c r="V132" s="163">
        <v>1885</v>
      </c>
      <c r="W132" s="163">
        <v>2455</v>
      </c>
      <c r="X132" s="164">
        <f t="shared" si="61"/>
        <v>0.3023872679045092</v>
      </c>
      <c r="Y132" s="165">
        <f t="shared" si="43"/>
        <v>-8.4296904140246154E-2</v>
      </c>
      <c r="Z132" s="164">
        <f t="shared" si="56"/>
        <v>4.9460961630887754E-4</v>
      </c>
    </row>
    <row r="133" spans="1:26" x14ac:dyDescent="0.25">
      <c r="A133" s="167" t="s">
        <v>145</v>
      </c>
      <c r="B133" s="168" t="s">
        <v>145</v>
      </c>
      <c r="C133" s="169">
        <f>C125-SUM(C126:C132)</f>
        <v>46867</v>
      </c>
      <c r="D133" s="169">
        <f>D125-SUM(D126:D132)</f>
        <v>19407</v>
      </c>
      <c r="E133" s="169">
        <f>E125-SUM(E126:E132)</f>
        <v>22363</v>
      </c>
      <c r="F133" s="169">
        <f>F125-SUM(F126:F132)</f>
        <v>30462</v>
      </c>
      <c r="G133" s="169">
        <f>G125-SUM(G126:G132)</f>
        <v>20457</v>
      </c>
      <c r="H133" s="170">
        <f t="shared" si="57"/>
        <v>-0.32844199330313173</v>
      </c>
      <c r="I133" s="171">
        <f t="shared" si="35"/>
        <v>-0.56350950562229285</v>
      </c>
      <c r="J133" s="170">
        <f t="shared" si="58"/>
        <v>2.7704346130302652E-2</v>
      </c>
      <c r="K133" s="169">
        <f>K125-SUM(K126:K132)</f>
        <v>19033</v>
      </c>
      <c r="L133" s="169">
        <f>L125-SUM(L126:L132)</f>
        <v>8267</v>
      </c>
      <c r="M133" s="169">
        <f>M125-SUM(M126:M132)</f>
        <v>15390</v>
      </c>
      <c r="N133" s="169">
        <f>N125-SUM(N126:N132)</f>
        <v>26712</v>
      </c>
      <c r="O133" s="169">
        <f>O125-SUM(O126:O132)</f>
        <v>30137</v>
      </c>
      <c r="P133" s="170">
        <f t="shared" si="59"/>
        <v>0.12821952680443238</v>
      </c>
      <c r="Q133" s="171">
        <f t="shared" si="42"/>
        <v>0.58340776545999051</v>
      </c>
      <c r="R133" s="170">
        <f t="shared" si="60"/>
        <v>8.9957058690436319E-3</v>
      </c>
      <c r="S133" s="169">
        <f>S125-SUM(S126:S132)</f>
        <v>65900</v>
      </c>
      <c r="T133" s="169">
        <f>T125-SUM(T126:T132)</f>
        <v>27674</v>
      </c>
      <c r="U133" s="169">
        <f>U125-SUM(U126:U132)</f>
        <v>37753</v>
      </c>
      <c r="V133" s="169">
        <f>V125-SUM(V126:V132)</f>
        <v>57174</v>
      </c>
      <c r="W133" s="169">
        <f>W125-SUM(W126:W132)</f>
        <v>50594</v>
      </c>
      <c r="X133" s="170">
        <f t="shared" si="61"/>
        <v>-0.11508727743379854</v>
      </c>
      <c r="Y133" s="171">
        <f t="shared" si="43"/>
        <v>-0.23226100151745066</v>
      </c>
      <c r="Z133" s="170">
        <f t="shared" si="56"/>
        <v>2.0318821375961974E-2</v>
      </c>
    </row>
    <row r="134" spans="1:26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</row>
    <row r="135" spans="1:26" x14ac:dyDescent="0.25">
      <c r="A135" s="1" t="s">
        <v>0</v>
      </c>
      <c r="B135" s="154" t="s">
        <v>68</v>
      </c>
      <c r="C135" s="176">
        <f>C136+C139</f>
        <v>29854</v>
      </c>
      <c r="D135" s="176">
        <f>D136+D139</f>
        <v>0</v>
      </c>
      <c r="E135" s="176">
        <f>E136+E139</f>
        <v>29237</v>
      </c>
      <c r="F135" s="176">
        <f>F136+F139</f>
        <v>47385</v>
      </c>
      <c r="G135" s="176">
        <f>G136+G139</f>
        <v>49008</v>
      </c>
      <c r="H135" s="177">
        <f>IFERROR(G135/F135-1,"-")</f>
        <v>3.4251345362456442E-2</v>
      </c>
      <c r="I135" s="177">
        <f t="shared" si="35"/>
        <v>0.64158906679171968</v>
      </c>
      <c r="J135" s="177">
        <f>G135/G$9</f>
        <v>6.6370171342517104E-2</v>
      </c>
      <c r="K135" s="176">
        <f>K136+K139</f>
        <v>149743</v>
      </c>
      <c r="L135" s="176">
        <f>L136+L139</f>
        <v>0</v>
      </c>
      <c r="M135" s="176">
        <f>M136+M139</f>
        <v>87353</v>
      </c>
      <c r="N135" s="176">
        <f>N136+N139</f>
        <v>163913</v>
      </c>
      <c r="O135" s="176">
        <f>O136+O139</f>
        <v>180038</v>
      </c>
      <c r="P135" s="177">
        <f>IFERROR(O135/N135-1,"-")</f>
        <v>9.8375357659246099E-2</v>
      </c>
      <c r="Q135" s="177">
        <f t="shared" si="42"/>
        <v>0.20231329678181953</v>
      </c>
      <c r="R135" s="177">
        <f>O135/O$9</f>
        <v>5.3740216121408148E-2</v>
      </c>
      <c r="S135" s="176">
        <f>S136+S139</f>
        <v>179597</v>
      </c>
      <c r="T135" s="176">
        <f>T136+T139</f>
        <v>77095</v>
      </c>
      <c r="U135" s="176">
        <f>U136+U139</f>
        <v>116590</v>
      </c>
      <c r="V135" s="176">
        <f>V136+V139</f>
        <v>211298</v>
      </c>
      <c r="W135" s="176">
        <f>W136+W139</f>
        <v>229046</v>
      </c>
      <c r="X135" s="177">
        <f>IFERROR(W135/V135-1,"-")</f>
        <v>8.3995115902658846E-2</v>
      </c>
      <c r="Y135" s="177">
        <f t="shared" si="43"/>
        <v>0.27533310690044943</v>
      </c>
      <c r="Z135" s="177">
        <f t="shared" ref="Z135:Z147" si="62">U135/U$9</f>
        <v>6.2749222160448342E-2</v>
      </c>
    </row>
    <row r="136" spans="1:26" x14ac:dyDescent="0.25">
      <c r="A136" s="1" t="s">
        <v>96</v>
      </c>
      <c r="B136" s="157" t="s">
        <v>97</v>
      </c>
      <c r="C136" s="158">
        <v>8311</v>
      </c>
      <c r="D136" s="158">
        <v>0</v>
      </c>
      <c r="E136" s="158">
        <v>9339</v>
      </c>
      <c r="F136" s="158">
        <v>5486</v>
      </c>
      <c r="G136" s="158">
        <v>7999</v>
      </c>
      <c r="H136" s="159">
        <f>IFERROR(G136/F136-1,"-")</f>
        <v>0.45807510025519504</v>
      </c>
      <c r="I136" s="160">
        <f t="shared" si="35"/>
        <v>-3.7540608831668876E-2</v>
      </c>
      <c r="J136" s="159">
        <f>G136/G$9</f>
        <v>1.0832823224142881E-2</v>
      </c>
      <c r="K136" s="158">
        <v>26862</v>
      </c>
      <c r="L136" s="158">
        <v>0</v>
      </c>
      <c r="M136" s="158">
        <v>28431</v>
      </c>
      <c r="N136" s="158">
        <v>15843</v>
      </c>
      <c r="O136" s="158">
        <v>15164</v>
      </c>
      <c r="P136" s="159">
        <f>IFERROR(O136/N136-1,"-")</f>
        <v>-4.2858044562267272E-2</v>
      </c>
      <c r="Q136" s="160">
        <f t="shared" si="42"/>
        <v>-0.43548507184870822</v>
      </c>
      <c r="R136" s="159">
        <f>O136/O$9</f>
        <v>4.526359086776309E-3</v>
      </c>
      <c r="S136" s="158">
        <v>35173</v>
      </c>
      <c r="T136" s="158">
        <v>22432</v>
      </c>
      <c r="U136" s="158">
        <v>37770</v>
      </c>
      <c r="V136" s="158">
        <v>21329</v>
      </c>
      <c r="W136" s="158">
        <v>23163</v>
      </c>
      <c r="X136" s="159">
        <f>IFERROR(W136/V136-1,"-")</f>
        <v>8.5986215950114797E-2</v>
      </c>
      <c r="Y136" s="160">
        <f t="shared" si="43"/>
        <v>-0.34145509339550228</v>
      </c>
      <c r="Z136" s="159">
        <f t="shared" si="62"/>
        <v>2.0327970846557457E-2</v>
      </c>
    </row>
    <row r="137" spans="1:26" x14ac:dyDescent="0.25">
      <c r="A137" s="161" t="s">
        <v>103</v>
      </c>
      <c r="B137" s="162" t="s">
        <v>103</v>
      </c>
      <c r="C137" s="163">
        <v>8311</v>
      </c>
      <c r="D137" s="163">
        <v>0</v>
      </c>
      <c r="E137" s="163">
        <v>9339</v>
      </c>
      <c r="F137" s="163">
        <v>5415</v>
      </c>
      <c r="G137" s="163">
        <v>7999</v>
      </c>
      <c r="H137" s="164">
        <f>IFERROR(G137/F137-1,"-")</f>
        <v>0.47719298245614028</v>
      </c>
      <c r="I137" s="165">
        <f t="shared" si="35"/>
        <v>-3.7540608831668876E-2</v>
      </c>
      <c r="J137" s="164">
        <f>G137/G$9</f>
        <v>1.0832823224142881E-2</v>
      </c>
      <c r="K137" s="163">
        <v>8866</v>
      </c>
      <c r="L137" s="163">
        <v>0</v>
      </c>
      <c r="M137" s="163">
        <v>20185</v>
      </c>
      <c r="N137" s="163">
        <v>9264</v>
      </c>
      <c r="O137" s="163">
        <v>6639</v>
      </c>
      <c r="P137" s="164">
        <f>IFERROR(O137/N137-1,"-")</f>
        <v>-0.28335492227979275</v>
      </c>
      <c r="Q137" s="165">
        <f t="shared" si="42"/>
        <v>-0.25118429957139632</v>
      </c>
      <c r="R137" s="164">
        <f>O137/O$9</f>
        <v>1.981699945733838E-3</v>
      </c>
      <c r="S137" s="163">
        <v>17177</v>
      </c>
      <c r="T137" s="163">
        <v>16366</v>
      </c>
      <c r="U137" s="163">
        <v>29524</v>
      </c>
      <c r="V137" s="163">
        <v>14679</v>
      </c>
      <c r="W137" s="163">
        <v>14638</v>
      </c>
      <c r="X137" s="164">
        <f>IFERROR(W137/V137-1,"-")</f>
        <v>-2.7931057973976658E-3</v>
      </c>
      <c r="Y137" s="165">
        <f t="shared" si="43"/>
        <v>-0.14781393724166036</v>
      </c>
      <c r="Z137" s="164">
        <f t="shared" si="62"/>
        <v>1.5889939403594452E-2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0</v>
      </c>
      <c r="F138" s="163">
        <v>71</v>
      </c>
      <c r="G138" s="163">
        <v>0</v>
      </c>
      <c r="H138" s="164">
        <f>IFERROR(G138/F138-1,"-")</f>
        <v>-1</v>
      </c>
      <c r="I138" s="165" t="str">
        <f t="shared" ref="I138:I161" si="63">IFERROR(G138/C138-1,"-")</f>
        <v>-</v>
      </c>
      <c r="J138" s="164">
        <f>G138/G$9</f>
        <v>0</v>
      </c>
      <c r="K138" s="163">
        <v>17996</v>
      </c>
      <c r="L138" s="163">
        <v>0</v>
      </c>
      <c r="M138" s="163">
        <v>8246</v>
      </c>
      <c r="N138" s="163">
        <v>6579</v>
      </c>
      <c r="O138" s="163">
        <v>8525</v>
      </c>
      <c r="P138" s="164">
        <f>IFERROR(O138/N138-1,"-")</f>
        <v>0.29578963368293043</v>
      </c>
      <c r="Q138" s="165">
        <f t="shared" si="42"/>
        <v>-0.52628361858190709</v>
      </c>
      <c r="R138" s="164">
        <f>O138/O$9</f>
        <v>2.5446591410424714E-3</v>
      </c>
      <c r="S138" s="163">
        <v>17996</v>
      </c>
      <c r="T138" s="163">
        <v>6066</v>
      </c>
      <c r="U138" s="163">
        <v>8246</v>
      </c>
      <c r="V138" s="163">
        <v>6650</v>
      </c>
      <c r="W138" s="163">
        <v>8525</v>
      </c>
      <c r="X138" s="164">
        <f>IFERROR(W138/V138-1,"-")</f>
        <v>0.28195488721804507</v>
      </c>
      <c r="Y138" s="165">
        <f t="shared" si="43"/>
        <v>-0.52628361858190709</v>
      </c>
      <c r="Z138" s="164">
        <f t="shared" si="62"/>
        <v>4.4380314429630077E-3</v>
      </c>
    </row>
    <row r="139" spans="1:26" x14ac:dyDescent="0.25">
      <c r="A139" s="1" t="s">
        <v>146</v>
      </c>
      <c r="B139" s="157" t="s">
        <v>107</v>
      </c>
      <c r="C139" s="158">
        <v>21543</v>
      </c>
      <c r="D139" s="158">
        <v>0</v>
      </c>
      <c r="E139" s="158">
        <v>19898</v>
      </c>
      <c r="F139" s="158">
        <v>41899</v>
      </c>
      <c r="G139" s="158">
        <v>41009</v>
      </c>
      <c r="H139" s="159">
        <f>IFERROR(G139/F139-1,"-")</f>
        <v>-2.1241557077734563E-2</v>
      </c>
      <c r="I139" s="160">
        <f t="shared" si="63"/>
        <v>0.90358817249222478</v>
      </c>
      <c r="J139" s="159">
        <f>G139/G$9</f>
        <v>5.553734811837422E-2</v>
      </c>
      <c r="K139" s="158">
        <v>122881</v>
      </c>
      <c r="L139" s="158">
        <v>0</v>
      </c>
      <c r="M139" s="158">
        <v>58922</v>
      </c>
      <c r="N139" s="158">
        <v>148070</v>
      </c>
      <c r="O139" s="158">
        <v>164874</v>
      </c>
      <c r="P139" s="159">
        <f>IFERROR(O139/N139-1,"-")</f>
        <v>0.11348686432092925</v>
      </c>
      <c r="Q139" s="160">
        <f t="shared" si="42"/>
        <v>0.34173712779030119</v>
      </c>
      <c r="R139" s="159">
        <f>O139/O$9</f>
        <v>4.9213857034631839E-2</v>
      </c>
      <c r="S139" s="158">
        <v>144424</v>
      </c>
      <c r="T139" s="158">
        <v>54663</v>
      </c>
      <c r="U139" s="158">
        <v>78820</v>
      </c>
      <c r="V139" s="158">
        <v>189969</v>
      </c>
      <c r="W139" s="158">
        <v>205883</v>
      </c>
      <c r="X139" s="159">
        <f>IFERROR(W139/V139-1,"-")</f>
        <v>8.3771562728655713E-2</v>
      </c>
      <c r="Y139" s="160">
        <f t="shared" si="43"/>
        <v>0.42554561568714333</v>
      </c>
      <c r="Z139" s="159">
        <f t="shared" si="62"/>
        <v>4.2421251313890886E-2</v>
      </c>
    </row>
    <row r="140" spans="1:26" x14ac:dyDescent="0.25">
      <c r="A140" s="161" t="s">
        <v>110</v>
      </c>
      <c r="B140" s="162" t="s">
        <v>110</v>
      </c>
      <c r="C140" s="163">
        <v>12618</v>
      </c>
      <c r="D140" s="163">
        <v>0</v>
      </c>
      <c r="E140" s="163">
        <v>8616</v>
      </c>
      <c r="F140" s="163">
        <v>22074</v>
      </c>
      <c r="G140" s="163">
        <v>20929</v>
      </c>
      <c r="H140" s="164">
        <f t="shared" ref="H140:H147" si="64">IFERROR(G140/F140-1,"-")</f>
        <v>-5.1870979432816933E-2</v>
      </c>
      <c r="I140" s="165">
        <f t="shared" si="63"/>
        <v>0.65866222856237111</v>
      </c>
      <c r="J140" s="164">
        <f t="shared" ref="J140:J147" si="65">G140/G$9</f>
        <v>2.8343562602586119E-2</v>
      </c>
      <c r="K140" s="163">
        <v>57689</v>
      </c>
      <c r="L140" s="163">
        <v>0</v>
      </c>
      <c r="M140" s="163">
        <v>13586</v>
      </c>
      <c r="N140" s="163">
        <v>60071</v>
      </c>
      <c r="O140" s="163">
        <v>68669</v>
      </c>
      <c r="P140" s="164">
        <f t="shared" ref="P140:P147" si="66">IFERROR(O140/N140-1,"-")</f>
        <v>0.14313062875597216</v>
      </c>
      <c r="Q140" s="165">
        <f t="shared" si="42"/>
        <v>0.19033091230563892</v>
      </c>
      <c r="R140" s="164">
        <f t="shared" ref="R140:R147" si="67">O140/O$9</f>
        <v>2.0497266692814719E-2</v>
      </c>
      <c r="S140" s="163">
        <v>70307</v>
      </c>
      <c r="T140" s="163">
        <v>18862</v>
      </c>
      <c r="U140" s="163">
        <v>22202</v>
      </c>
      <c r="V140" s="163">
        <v>82145</v>
      </c>
      <c r="W140" s="163">
        <v>89598</v>
      </c>
      <c r="X140" s="164">
        <f t="shared" ref="X140:X147" si="68">IFERROR(W140/V140-1,"-")</f>
        <v>9.0729807048511857E-2</v>
      </c>
      <c r="Y140" s="165">
        <f t="shared" si="43"/>
        <v>0.27438235168617631</v>
      </c>
      <c r="Z140" s="164">
        <f t="shared" si="62"/>
        <v>1.1949208597703698E-2</v>
      </c>
    </row>
    <row r="141" spans="1:26" x14ac:dyDescent="0.25">
      <c r="A141" s="161" t="s">
        <v>113</v>
      </c>
      <c r="B141" s="162" t="s">
        <v>113</v>
      </c>
      <c r="C141" s="163">
        <v>2167</v>
      </c>
      <c r="D141" s="163">
        <v>0</v>
      </c>
      <c r="E141" s="163">
        <v>1411</v>
      </c>
      <c r="F141" s="163">
        <v>1553</v>
      </c>
      <c r="G141" s="163">
        <v>1880</v>
      </c>
      <c r="H141" s="164">
        <f t="shared" si="64"/>
        <v>0.21056020605280112</v>
      </c>
      <c r="I141" s="165">
        <f t="shared" si="63"/>
        <v>-0.13244116289801566</v>
      </c>
      <c r="J141" s="164">
        <f t="shared" si="65"/>
        <v>2.5460317116375317E-3</v>
      </c>
      <c r="K141" s="163">
        <v>10331</v>
      </c>
      <c r="L141" s="163">
        <v>0</v>
      </c>
      <c r="M141" s="163">
        <v>6291</v>
      </c>
      <c r="N141" s="163">
        <v>11965</v>
      </c>
      <c r="O141" s="163">
        <v>16181</v>
      </c>
      <c r="P141" s="164">
        <f t="shared" si="66"/>
        <v>0.35236105307145849</v>
      </c>
      <c r="Q141" s="165">
        <f t="shared" si="42"/>
        <v>0.5662568967186139</v>
      </c>
      <c r="R141" s="164">
        <f t="shared" si="67"/>
        <v>4.8299272212560971E-3</v>
      </c>
      <c r="S141" s="163">
        <v>12498</v>
      </c>
      <c r="T141" s="163">
        <v>5188</v>
      </c>
      <c r="U141" s="163">
        <v>7702</v>
      </c>
      <c r="V141" s="163">
        <v>13518</v>
      </c>
      <c r="W141" s="163">
        <v>18061</v>
      </c>
      <c r="X141" s="164">
        <f t="shared" si="68"/>
        <v>0.33607042461902648</v>
      </c>
      <c r="Y141" s="165">
        <f t="shared" si="43"/>
        <v>0.44511121779484708</v>
      </c>
      <c r="Z141" s="164">
        <f t="shared" si="62"/>
        <v>4.1452483839074803E-3</v>
      </c>
    </row>
    <row r="142" spans="1:26" x14ac:dyDescent="0.25">
      <c r="A142" s="161" t="s">
        <v>116</v>
      </c>
      <c r="B142" s="162" t="s">
        <v>116</v>
      </c>
      <c r="C142" s="163">
        <v>822</v>
      </c>
      <c r="D142" s="163">
        <v>0</v>
      </c>
      <c r="E142" s="163">
        <v>2188</v>
      </c>
      <c r="F142" s="163">
        <v>5813</v>
      </c>
      <c r="G142" s="163">
        <v>5043</v>
      </c>
      <c r="H142" s="164">
        <f t="shared" si="64"/>
        <v>-0.13246172372269049</v>
      </c>
      <c r="I142" s="165">
        <f t="shared" si="63"/>
        <v>5.1350364963503647</v>
      </c>
      <c r="J142" s="164">
        <f t="shared" si="65"/>
        <v>6.8295946392489745E-3</v>
      </c>
      <c r="K142" s="163">
        <v>15318</v>
      </c>
      <c r="L142" s="163">
        <v>0</v>
      </c>
      <c r="M142" s="163">
        <v>10850</v>
      </c>
      <c r="N142" s="163">
        <v>17158</v>
      </c>
      <c r="O142" s="163">
        <v>15976</v>
      </c>
      <c r="P142" s="164">
        <f t="shared" si="66"/>
        <v>-6.8889147919337868E-2</v>
      </c>
      <c r="Q142" s="165">
        <f t="shared" si="42"/>
        <v>4.2955999477738649E-2</v>
      </c>
      <c r="R142" s="164">
        <f t="shared" si="67"/>
        <v>4.7687360043747245E-3</v>
      </c>
      <c r="S142" s="163">
        <v>16140</v>
      </c>
      <c r="T142" s="163">
        <v>5864</v>
      </c>
      <c r="U142" s="163">
        <v>13038</v>
      </c>
      <c r="V142" s="163">
        <v>22971</v>
      </c>
      <c r="W142" s="163">
        <v>21019</v>
      </c>
      <c r="X142" s="164">
        <f t="shared" si="68"/>
        <v>-8.4976709764485681E-2</v>
      </c>
      <c r="Y142" s="165">
        <f t="shared" si="43"/>
        <v>0.30229244114002474</v>
      </c>
      <c r="Z142" s="164">
        <f t="shared" si="62"/>
        <v>7.0171057425844887E-3</v>
      </c>
    </row>
    <row r="143" spans="1:26" x14ac:dyDescent="0.25">
      <c r="A143" s="161" t="s">
        <v>123</v>
      </c>
      <c r="B143" s="162" t="s">
        <v>123</v>
      </c>
      <c r="C143" s="163">
        <v>514</v>
      </c>
      <c r="D143" s="163">
        <v>0</v>
      </c>
      <c r="E143" s="163">
        <v>2549</v>
      </c>
      <c r="F143" s="163">
        <v>4370</v>
      </c>
      <c r="G143" s="163">
        <v>3569</v>
      </c>
      <c r="H143" s="164">
        <f t="shared" si="64"/>
        <v>-0.18329519450800913</v>
      </c>
      <c r="I143" s="165">
        <f t="shared" si="63"/>
        <v>5.9435797665369652</v>
      </c>
      <c r="J143" s="164">
        <f t="shared" si="65"/>
        <v>4.8333974355501868E-3</v>
      </c>
      <c r="K143" s="163">
        <v>1966</v>
      </c>
      <c r="L143" s="163">
        <v>0</v>
      </c>
      <c r="M143" s="163">
        <v>1210</v>
      </c>
      <c r="N143" s="163">
        <v>3896</v>
      </c>
      <c r="O143" s="163">
        <v>3738</v>
      </c>
      <c r="P143" s="164">
        <f t="shared" si="66"/>
        <v>-4.0554414784394255E-2</v>
      </c>
      <c r="Q143" s="165">
        <f t="shared" si="42"/>
        <v>0.90132248219735511</v>
      </c>
      <c r="R143" s="164">
        <f t="shared" si="67"/>
        <v>1.1157696034271858E-3</v>
      </c>
      <c r="S143" s="163">
        <v>2480</v>
      </c>
      <c r="T143" s="163">
        <v>782</v>
      </c>
      <c r="U143" s="163">
        <v>3759</v>
      </c>
      <c r="V143" s="163">
        <v>8266</v>
      </c>
      <c r="W143" s="163">
        <v>7307</v>
      </c>
      <c r="X143" s="164">
        <f t="shared" si="68"/>
        <v>-0.11601742075973864</v>
      </c>
      <c r="Y143" s="165">
        <f t="shared" si="43"/>
        <v>1.9463709677419354</v>
      </c>
      <c r="Z143" s="164">
        <f t="shared" si="62"/>
        <v>2.0231094099075848E-3</v>
      </c>
    </row>
    <row r="144" spans="1:26" x14ac:dyDescent="0.25">
      <c r="A144" s="161" t="s">
        <v>119</v>
      </c>
      <c r="B144" s="162" t="s">
        <v>119</v>
      </c>
      <c r="C144" s="163">
        <v>228</v>
      </c>
      <c r="D144" s="163">
        <v>0</v>
      </c>
      <c r="E144" s="163">
        <v>902</v>
      </c>
      <c r="F144" s="163">
        <v>435</v>
      </c>
      <c r="G144" s="163">
        <v>1205</v>
      </c>
      <c r="H144" s="164">
        <f t="shared" si="64"/>
        <v>1.7701149425287355</v>
      </c>
      <c r="I144" s="165">
        <f t="shared" si="63"/>
        <v>4.2850877192982457</v>
      </c>
      <c r="J144" s="164">
        <f t="shared" si="65"/>
        <v>1.6318979853846946E-3</v>
      </c>
      <c r="K144" s="163">
        <v>3291</v>
      </c>
      <c r="L144" s="163">
        <v>0</v>
      </c>
      <c r="M144" s="163">
        <v>1918</v>
      </c>
      <c r="N144" s="163">
        <v>3253</v>
      </c>
      <c r="O144" s="163">
        <v>3495</v>
      </c>
      <c r="P144" s="164">
        <f t="shared" si="66"/>
        <v>7.4392868121733846E-2</v>
      </c>
      <c r="Q144" s="165">
        <f t="shared" si="42"/>
        <v>6.1987237921604432E-2</v>
      </c>
      <c r="R144" s="164">
        <f t="shared" si="67"/>
        <v>1.043235624392192E-3</v>
      </c>
      <c r="S144" s="163">
        <v>3519</v>
      </c>
      <c r="T144" s="163">
        <v>1676</v>
      </c>
      <c r="U144" s="163">
        <v>2820</v>
      </c>
      <c r="V144" s="163">
        <v>3688</v>
      </c>
      <c r="W144" s="163">
        <v>4700</v>
      </c>
      <c r="X144" s="164">
        <f t="shared" si="68"/>
        <v>0.27440347071583515</v>
      </c>
      <c r="Y144" s="165">
        <f t="shared" si="43"/>
        <v>0.33560670645069623</v>
      </c>
      <c r="Z144" s="164">
        <f t="shared" si="62"/>
        <v>1.5177357105451955E-3</v>
      </c>
    </row>
    <row r="145" spans="1:26" x14ac:dyDescent="0.25">
      <c r="A145" s="161" t="s">
        <v>128</v>
      </c>
      <c r="B145" s="162" t="s">
        <v>128</v>
      </c>
      <c r="C145" s="163">
        <v>356</v>
      </c>
      <c r="D145" s="163">
        <v>0</v>
      </c>
      <c r="E145" s="163">
        <v>93</v>
      </c>
      <c r="F145" s="163">
        <v>79</v>
      </c>
      <c r="G145" s="163">
        <v>139</v>
      </c>
      <c r="H145" s="164">
        <f t="shared" si="64"/>
        <v>0.759493670886076</v>
      </c>
      <c r="I145" s="165">
        <f t="shared" si="63"/>
        <v>-0.6095505617977528</v>
      </c>
      <c r="J145" s="164">
        <f t="shared" si="65"/>
        <v>1.882438339987324E-4</v>
      </c>
      <c r="K145" s="163">
        <v>1180</v>
      </c>
      <c r="L145" s="163">
        <v>0</v>
      </c>
      <c r="M145" s="163">
        <v>1104</v>
      </c>
      <c r="N145" s="163">
        <v>2826</v>
      </c>
      <c r="O145" s="163">
        <v>3106</v>
      </c>
      <c r="P145" s="164">
        <f t="shared" si="66"/>
        <v>9.9079971691436564E-2</v>
      </c>
      <c r="Q145" s="165">
        <f t="shared" si="42"/>
        <v>1.6322033898305084</v>
      </c>
      <c r="R145" s="164">
        <f t="shared" si="67"/>
        <v>9.2712155918802535E-4</v>
      </c>
      <c r="S145" s="163">
        <v>1536</v>
      </c>
      <c r="T145" s="163">
        <v>1597</v>
      </c>
      <c r="U145" s="163">
        <v>1197</v>
      </c>
      <c r="V145" s="163">
        <v>2905</v>
      </c>
      <c r="W145" s="163">
        <v>3245</v>
      </c>
      <c r="X145" s="164">
        <f t="shared" si="68"/>
        <v>0.11703958691910499</v>
      </c>
      <c r="Y145" s="165">
        <f t="shared" si="43"/>
        <v>1.1126302083333335</v>
      </c>
      <c r="Z145" s="164">
        <f t="shared" si="62"/>
        <v>6.4423037075269469E-4</v>
      </c>
    </row>
    <row r="146" spans="1:26" x14ac:dyDescent="0.25">
      <c r="A146" s="161" t="s">
        <v>131</v>
      </c>
      <c r="B146" s="162" t="s">
        <v>131</v>
      </c>
      <c r="C146" s="163">
        <v>532</v>
      </c>
      <c r="D146" s="163">
        <v>0</v>
      </c>
      <c r="E146" s="163">
        <v>75</v>
      </c>
      <c r="F146" s="163">
        <v>49</v>
      </c>
      <c r="G146" s="163">
        <v>93</v>
      </c>
      <c r="H146" s="164">
        <f t="shared" si="64"/>
        <v>0.8979591836734695</v>
      </c>
      <c r="I146" s="165">
        <f t="shared" si="63"/>
        <v>-0.82518796992481203</v>
      </c>
      <c r="J146" s="164">
        <f t="shared" si="65"/>
        <v>1.2594731339483534E-4</v>
      </c>
      <c r="K146" s="163">
        <v>3806</v>
      </c>
      <c r="L146" s="163">
        <v>0</v>
      </c>
      <c r="M146" s="163">
        <v>715</v>
      </c>
      <c r="N146" s="163">
        <v>1637</v>
      </c>
      <c r="O146" s="163">
        <v>2212</v>
      </c>
      <c r="P146" s="164">
        <f t="shared" si="66"/>
        <v>0.35125229077580933</v>
      </c>
      <c r="Q146" s="165">
        <f t="shared" si="42"/>
        <v>-0.41881240147136101</v>
      </c>
      <c r="R146" s="164">
        <f t="shared" si="67"/>
        <v>6.6026815483706124E-4</v>
      </c>
      <c r="S146" s="163">
        <v>4338</v>
      </c>
      <c r="T146" s="163">
        <v>3384</v>
      </c>
      <c r="U146" s="163">
        <v>790</v>
      </c>
      <c r="V146" s="163">
        <v>1686</v>
      </c>
      <c r="W146" s="163">
        <v>2305</v>
      </c>
      <c r="X146" s="164">
        <f t="shared" si="68"/>
        <v>0.36714116251482798</v>
      </c>
      <c r="Y146" s="165">
        <f t="shared" si="43"/>
        <v>-0.46864914707238359</v>
      </c>
      <c r="Z146" s="164">
        <f t="shared" si="62"/>
        <v>4.2518128061372497E-4</v>
      </c>
    </row>
    <row r="147" spans="1:26" x14ac:dyDescent="0.25">
      <c r="A147" s="167" t="s">
        <v>145</v>
      </c>
      <c r="B147" s="168" t="s">
        <v>145</v>
      </c>
      <c r="C147" s="169">
        <f>C139-SUM(C140:C146)</f>
        <v>4306</v>
      </c>
      <c r="D147" s="169">
        <f>D139-SUM(D140:D146)</f>
        <v>0</v>
      </c>
      <c r="E147" s="169">
        <f>E139-SUM(E140:E146)</f>
        <v>4064</v>
      </c>
      <c r="F147" s="169">
        <f>F139-SUM(F140:F146)</f>
        <v>7526</v>
      </c>
      <c r="G147" s="169">
        <f>G139-SUM(G140:G146)</f>
        <v>8151</v>
      </c>
      <c r="H147" s="170">
        <f t="shared" si="64"/>
        <v>8.3045442466117558E-2</v>
      </c>
      <c r="I147" s="171">
        <f t="shared" si="63"/>
        <v>0.89294008360427313</v>
      </c>
      <c r="J147" s="170">
        <f t="shared" si="65"/>
        <v>1.103867259657315E-2</v>
      </c>
      <c r="K147" s="169">
        <f>K139-SUM(K140:K146)</f>
        <v>29300</v>
      </c>
      <c r="L147" s="169">
        <f>L139-SUM(L140:L146)</f>
        <v>0</v>
      </c>
      <c r="M147" s="169">
        <f>M139-SUM(M140:M146)</f>
        <v>23248</v>
      </c>
      <c r="N147" s="169">
        <f>N139-SUM(N140:N146)</f>
        <v>47264</v>
      </c>
      <c r="O147" s="169">
        <f>O139-SUM(O140:O146)</f>
        <v>51497</v>
      </c>
      <c r="P147" s="170">
        <f t="shared" si="66"/>
        <v>8.9560765064319536E-2</v>
      </c>
      <c r="Q147" s="171">
        <f t="shared" si="42"/>
        <v>0.75757679180887383</v>
      </c>
      <c r="R147" s="170">
        <f t="shared" si="67"/>
        <v>1.5371532174341836E-2</v>
      </c>
      <c r="S147" s="169">
        <f>S139-SUM(S140:S146)</f>
        <v>33606</v>
      </c>
      <c r="T147" s="169">
        <f>T139-SUM(T140:T146)</f>
        <v>17310</v>
      </c>
      <c r="U147" s="169">
        <f>U139-SUM(U140:U146)</f>
        <v>27312</v>
      </c>
      <c r="V147" s="169">
        <f>V139-SUM(V140:V146)</f>
        <v>54790</v>
      </c>
      <c r="W147" s="169">
        <f>W139-SUM(W140:W146)</f>
        <v>59648</v>
      </c>
      <c r="X147" s="170">
        <f t="shared" si="68"/>
        <v>8.866581492973169E-2</v>
      </c>
      <c r="Y147" s="171">
        <f t="shared" si="43"/>
        <v>0.77492114503362486</v>
      </c>
      <c r="Z147" s="170">
        <f t="shared" si="62"/>
        <v>1.4699431817876021E-2</v>
      </c>
    </row>
    <row r="148" spans="1:26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</row>
    <row r="149" spans="1:26" x14ac:dyDescent="0.25">
      <c r="A149" s="1" t="s">
        <v>0</v>
      </c>
      <c r="B149" s="154" t="s">
        <v>68</v>
      </c>
      <c r="C149" s="176">
        <f>C150+C153</f>
        <v>27519</v>
      </c>
      <c r="D149" s="176">
        <f>D150+D153</f>
        <v>11846</v>
      </c>
      <c r="E149" s="176">
        <f>E150+E153</f>
        <v>15189</v>
      </c>
      <c r="F149" s="176">
        <f>F150+F153</f>
        <v>30370</v>
      </c>
      <c r="G149" s="176">
        <f>G150+G153</f>
        <v>30695</v>
      </c>
      <c r="H149" s="177">
        <f>IFERROR(G149/F149-1,"-")</f>
        <v>1.0701350016463662E-2</v>
      </c>
      <c r="I149" s="177">
        <f t="shared" si="63"/>
        <v>0.11541117046404303</v>
      </c>
      <c r="J149" s="177">
        <f>G149/G$9</f>
        <v>4.1569384781230873E-2</v>
      </c>
      <c r="K149" s="176">
        <f>K150+K153</f>
        <v>94097</v>
      </c>
      <c r="L149" s="176">
        <f>L150+L153</f>
        <v>30203</v>
      </c>
      <c r="M149" s="176">
        <f>M150+M153</f>
        <v>55599</v>
      </c>
      <c r="N149" s="176">
        <f>N150+N153</f>
        <v>77698</v>
      </c>
      <c r="O149" s="176">
        <f>O150+O153</f>
        <v>83047</v>
      </c>
      <c r="P149" s="177">
        <f>IFERROR(O149/N149-1,"-")</f>
        <v>6.8843470874411228E-2</v>
      </c>
      <c r="Q149" s="177">
        <f t="shared" si="42"/>
        <v>-0.11743201164755523</v>
      </c>
      <c r="R149" s="177">
        <f>O149/O$9</f>
        <v>2.4789009699255616E-2</v>
      </c>
      <c r="S149" s="176">
        <f>S150+S153</f>
        <v>121616</v>
      </c>
      <c r="T149" s="176">
        <f>T150+T153</f>
        <v>42049</v>
      </c>
      <c r="U149" s="176">
        <f>U150+U153</f>
        <v>70788</v>
      </c>
      <c r="V149" s="176">
        <f>V150+V153</f>
        <v>108068</v>
      </c>
      <c r="W149" s="176">
        <f>W150+W153</f>
        <v>113742</v>
      </c>
      <c r="X149" s="177">
        <f>IFERROR(W149/V149-1,"-")</f>
        <v>5.2503978976200072E-2</v>
      </c>
      <c r="Y149" s="177">
        <f t="shared" si="43"/>
        <v>-6.4744770424944087E-2</v>
      </c>
      <c r="Z149" s="177">
        <f t="shared" ref="Z149:Z161" si="69">U149/U$9</f>
        <v>3.8098395559600456E-2</v>
      </c>
    </row>
    <row r="150" spans="1:26" x14ac:dyDescent="0.25">
      <c r="A150" s="1" t="s">
        <v>96</v>
      </c>
      <c r="B150" s="157" t="s">
        <v>97</v>
      </c>
      <c r="C150" s="158">
        <v>17412</v>
      </c>
      <c r="D150" s="158">
        <v>8198</v>
      </c>
      <c r="E150" s="158">
        <v>8139</v>
      </c>
      <c r="F150" s="158">
        <v>18008</v>
      </c>
      <c r="G150" s="158">
        <v>17683</v>
      </c>
      <c r="H150" s="159">
        <f>IFERROR(G150/F150-1,"-")</f>
        <v>-1.8047534429142642E-2</v>
      </c>
      <c r="I150" s="160">
        <f t="shared" si="63"/>
        <v>1.5563978865150485E-2</v>
      </c>
      <c r="J150" s="159">
        <f>G150/G$9</f>
        <v>2.3947595083450252E-2</v>
      </c>
      <c r="K150" s="158">
        <v>36028</v>
      </c>
      <c r="L150" s="158">
        <v>13645</v>
      </c>
      <c r="M150" s="158">
        <v>31999</v>
      </c>
      <c r="N150" s="158">
        <v>38624</v>
      </c>
      <c r="O150" s="158">
        <v>38986</v>
      </c>
      <c r="P150" s="159">
        <f>IFERROR(O150/N150-1,"-")</f>
        <v>9.3724109362054442E-3</v>
      </c>
      <c r="Q150" s="160">
        <f t="shared" si="42"/>
        <v>8.2102808926390658E-2</v>
      </c>
      <c r="R150" s="159">
        <f>O150/O$9</f>
        <v>1.1637076982132762E-2</v>
      </c>
      <c r="S150" s="158">
        <v>53440</v>
      </c>
      <c r="T150" s="158">
        <v>21843</v>
      </c>
      <c r="U150" s="158">
        <v>40138</v>
      </c>
      <c r="V150" s="158">
        <v>56632</v>
      </c>
      <c r="W150" s="158">
        <v>56669</v>
      </c>
      <c r="X150" s="159">
        <f>IFERROR(W150/V150-1,"-")</f>
        <v>6.5334086735413521E-4</v>
      </c>
      <c r="Y150" s="160">
        <f t="shared" si="43"/>
        <v>6.0422904191616666E-2</v>
      </c>
      <c r="Z150" s="159">
        <f t="shared" si="69"/>
        <v>2.160243828009328E-2</v>
      </c>
    </row>
    <row r="151" spans="1:26" x14ac:dyDescent="0.25">
      <c r="A151" s="161" t="s">
        <v>103</v>
      </c>
      <c r="B151" s="162" t="s">
        <v>103</v>
      </c>
      <c r="C151" s="163">
        <v>6183</v>
      </c>
      <c r="D151" s="163">
        <v>3239</v>
      </c>
      <c r="E151" s="163">
        <v>4159</v>
      </c>
      <c r="F151" s="163">
        <v>6621</v>
      </c>
      <c r="G151" s="163">
        <v>5819</v>
      </c>
      <c r="H151" s="164">
        <f>IFERROR(G151/F151-1,"-")</f>
        <v>-0.12112973871016464</v>
      </c>
      <c r="I151" s="165">
        <f t="shared" si="63"/>
        <v>-5.8871098172408209E-2</v>
      </c>
      <c r="J151" s="164">
        <f>G151/G$9</f>
        <v>7.8805098563929765E-3</v>
      </c>
      <c r="K151" s="163">
        <v>26435</v>
      </c>
      <c r="L151" s="163">
        <v>11144</v>
      </c>
      <c r="M151" s="163">
        <v>28141</v>
      </c>
      <c r="N151" s="163">
        <v>34603</v>
      </c>
      <c r="O151" s="163">
        <v>36698</v>
      </c>
      <c r="P151" s="164">
        <f>IFERROR(O151/N151-1,"-")</f>
        <v>6.0543883478311189E-2</v>
      </c>
      <c r="Q151" s="165">
        <f t="shared" ref="Q151:Q161" si="70">IFERROR(O151/K151-1,"-")</f>
        <v>0.38823529411764701</v>
      </c>
      <c r="R151" s="164">
        <f>O151/O$9</f>
        <v>1.095412330298846E-2</v>
      </c>
      <c r="S151" s="163">
        <v>32618</v>
      </c>
      <c r="T151" s="163">
        <v>14383</v>
      </c>
      <c r="U151" s="163">
        <v>32300</v>
      </c>
      <c r="V151" s="163">
        <v>41224</v>
      </c>
      <c r="W151" s="163">
        <v>42517</v>
      </c>
      <c r="X151" s="164">
        <f>IFERROR(W151/V151-1,"-")</f>
        <v>3.1365224141276959E-2</v>
      </c>
      <c r="Y151" s="165">
        <f t="shared" ref="Y151:Y161" si="71">IFERROR(W151/S151-1,"-")</f>
        <v>0.30348273959163663</v>
      </c>
      <c r="Z151" s="164">
        <f t="shared" si="69"/>
        <v>1.7383994131421918E-2</v>
      </c>
    </row>
    <row r="152" spans="1:26" x14ac:dyDescent="0.25">
      <c r="A152" s="161" t="s">
        <v>100</v>
      </c>
      <c r="B152" s="162" t="s">
        <v>100</v>
      </c>
      <c r="C152" s="163">
        <v>11229</v>
      </c>
      <c r="D152" s="163">
        <v>4959</v>
      </c>
      <c r="E152" s="163">
        <v>3980</v>
      </c>
      <c r="F152" s="163">
        <v>11387</v>
      </c>
      <c r="G152" s="163">
        <v>11864</v>
      </c>
      <c r="H152" s="164">
        <f>IFERROR(G152/F152-1,"-")</f>
        <v>4.1889874418196138E-2</v>
      </c>
      <c r="I152" s="165">
        <f t="shared" si="63"/>
        <v>5.6550004452756264E-2</v>
      </c>
      <c r="J152" s="164">
        <f>G152/G$9</f>
        <v>1.6067085227057274E-2</v>
      </c>
      <c r="K152" s="163">
        <v>9593</v>
      </c>
      <c r="L152" s="163">
        <v>2501</v>
      </c>
      <c r="M152" s="163">
        <v>3858</v>
      </c>
      <c r="N152" s="163">
        <v>4021</v>
      </c>
      <c r="O152" s="163">
        <v>2288</v>
      </c>
      <c r="P152" s="164">
        <f>IFERROR(O152/N152-1,"-")</f>
        <v>-0.43098731658791345</v>
      </c>
      <c r="Q152" s="165">
        <f t="shared" si="70"/>
        <v>-0.76149275513395187</v>
      </c>
      <c r="R152" s="164">
        <f>O152/O$9</f>
        <v>6.8295367914430203E-4</v>
      </c>
      <c r="S152" s="163">
        <v>20822</v>
      </c>
      <c r="T152" s="163">
        <v>7460</v>
      </c>
      <c r="U152" s="163">
        <v>7838</v>
      </c>
      <c r="V152" s="163">
        <v>15408</v>
      </c>
      <c r="W152" s="163">
        <v>14152</v>
      </c>
      <c r="X152" s="164">
        <f>IFERROR(W152/V152-1,"-")</f>
        <v>-8.1516095534787114E-2</v>
      </c>
      <c r="Y152" s="165">
        <f t="shared" si="71"/>
        <v>-0.32033426183844016</v>
      </c>
      <c r="Z152" s="164">
        <f t="shared" si="69"/>
        <v>4.2184441486713626E-3</v>
      </c>
    </row>
    <row r="153" spans="1:26" x14ac:dyDescent="0.25">
      <c r="A153" s="1" t="s">
        <v>146</v>
      </c>
      <c r="B153" s="157" t="s">
        <v>107</v>
      </c>
      <c r="C153" s="158">
        <v>10107</v>
      </c>
      <c r="D153" s="158">
        <v>3648</v>
      </c>
      <c r="E153" s="158">
        <v>7050</v>
      </c>
      <c r="F153" s="158">
        <v>12362</v>
      </c>
      <c r="G153" s="158">
        <v>13012</v>
      </c>
      <c r="H153" s="159">
        <f>IFERROR(G153/F153-1,"-")</f>
        <v>5.25804885940786E-2</v>
      </c>
      <c r="I153" s="160">
        <f t="shared" si="63"/>
        <v>0.28742455723755822</v>
      </c>
      <c r="J153" s="159">
        <f>G153/G$9</f>
        <v>1.762178969778062E-2</v>
      </c>
      <c r="K153" s="158">
        <v>58069</v>
      </c>
      <c r="L153" s="158">
        <v>16558</v>
      </c>
      <c r="M153" s="158">
        <v>23600</v>
      </c>
      <c r="N153" s="158">
        <v>39074</v>
      </c>
      <c r="O153" s="158">
        <v>44061</v>
      </c>
      <c r="P153" s="159">
        <f>IFERROR(O153/N153-1,"-")</f>
        <v>0.12762962583815329</v>
      </c>
      <c r="Q153" s="160">
        <f t="shared" si="70"/>
        <v>-0.24123026055210184</v>
      </c>
      <c r="R153" s="159">
        <f>O153/O$9</f>
        <v>1.3151932717122854E-2</v>
      </c>
      <c r="S153" s="158">
        <v>68176</v>
      </c>
      <c r="T153" s="158">
        <v>20206</v>
      </c>
      <c r="U153" s="158">
        <v>30650</v>
      </c>
      <c r="V153" s="158">
        <v>51436</v>
      </c>
      <c r="W153" s="158">
        <v>57073</v>
      </c>
      <c r="X153" s="159">
        <f>IFERROR(W153/V153-1,"-")</f>
        <v>0.10959250330507819</v>
      </c>
      <c r="Y153" s="160">
        <f t="shared" si="71"/>
        <v>-0.16285789720722832</v>
      </c>
      <c r="Z153" s="159">
        <f t="shared" si="69"/>
        <v>1.6495957279507176E-2</v>
      </c>
    </row>
    <row r="154" spans="1:26" x14ac:dyDescent="0.25">
      <c r="A154" s="161" t="s">
        <v>110</v>
      </c>
      <c r="B154" s="162" t="s">
        <v>110</v>
      </c>
      <c r="C154" s="163">
        <v>1074</v>
      </c>
      <c r="D154" s="163">
        <v>434</v>
      </c>
      <c r="E154" s="163">
        <v>401</v>
      </c>
      <c r="F154" s="163">
        <v>974</v>
      </c>
      <c r="G154" s="163">
        <v>983</v>
      </c>
      <c r="H154" s="164">
        <f t="shared" ref="H154:H161" si="72">IFERROR(G154/F154-1,"-")</f>
        <v>9.2402464065708401E-3</v>
      </c>
      <c r="I154" s="165">
        <f t="shared" si="63"/>
        <v>-8.472998137802612E-2</v>
      </c>
      <c r="J154" s="164">
        <f t="shared" ref="J154:J161" si="73">G154/G$9</f>
        <v>1.3312495598615391E-3</v>
      </c>
      <c r="K154" s="163">
        <v>20546</v>
      </c>
      <c r="L154" s="163">
        <v>5335</v>
      </c>
      <c r="M154" s="163">
        <v>5197</v>
      </c>
      <c r="N154" s="163">
        <v>18197</v>
      </c>
      <c r="O154" s="163">
        <v>17767</v>
      </c>
      <c r="P154" s="164">
        <f t="shared" ref="P154:P161" si="74">IFERROR(O154/N154-1,"-")</f>
        <v>-2.3630268725614134E-2</v>
      </c>
      <c r="Q154" s="165">
        <f t="shared" si="70"/>
        <v>-0.13525747104059183</v>
      </c>
      <c r="R154" s="164">
        <f t="shared" ref="R154:R161" si="75">O154/O$9</f>
        <v>5.3033382942993066E-3</v>
      </c>
      <c r="S154" s="163">
        <v>21620</v>
      </c>
      <c r="T154" s="163">
        <v>5769</v>
      </c>
      <c r="U154" s="163">
        <v>5598</v>
      </c>
      <c r="V154" s="163">
        <v>19171</v>
      </c>
      <c r="W154" s="163">
        <v>18750</v>
      </c>
      <c r="X154" s="164">
        <f t="shared" ref="X154:X161" si="76">IFERROR(W154/V154-1,"-")</f>
        <v>-2.1960252464660157E-2</v>
      </c>
      <c r="Y154" s="165">
        <f t="shared" si="71"/>
        <v>-0.13274745605920446</v>
      </c>
      <c r="Z154" s="164">
        <f t="shared" si="69"/>
        <v>3.0128668466780158E-3</v>
      </c>
    </row>
    <row r="155" spans="1:26" x14ac:dyDescent="0.25">
      <c r="A155" s="161" t="s">
        <v>113</v>
      </c>
      <c r="B155" s="162" t="s">
        <v>113</v>
      </c>
      <c r="C155" s="163">
        <v>1972</v>
      </c>
      <c r="D155" s="163">
        <v>651</v>
      </c>
      <c r="E155" s="163">
        <v>1400</v>
      </c>
      <c r="F155" s="163">
        <v>2438</v>
      </c>
      <c r="G155" s="163">
        <v>2568</v>
      </c>
      <c r="H155" s="164">
        <f t="shared" si="72"/>
        <v>5.3322395406070644E-2</v>
      </c>
      <c r="I155" s="165">
        <f t="shared" si="63"/>
        <v>0.30223123732251511</v>
      </c>
      <c r="J155" s="164">
        <f t="shared" si="73"/>
        <v>3.4777709763219051E-3</v>
      </c>
      <c r="K155" s="163">
        <v>14400</v>
      </c>
      <c r="L155" s="163">
        <v>3972</v>
      </c>
      <c r="M155" s="163">
        <v>6636</v>
      </c>
      <c r="N155" s="163">
        <v>7498</v>
      </c>
      <c r="O155" s="163">
        <v>7764</v>
      </c>
      <c r="P155" s="164">
        <f t="shared" si="74"/>
        <v>3.5476126967191268E-2</v>
      </c>
      <c r="Q155" s="165">
        <f t="shared" si="70"/>
        <v>-0.46083333333333332</v>
      </c>
      <c r="R155" s="164">
        <f t="shared" si="75"/>
        <v>2.3175054042291789E-3</v>
      </c>
      <c r="S155" s="163">
        <v>16372</v>
      </c>
      <c r="T155" s="163">
        <v>4623</v>
      </c>
      <c r="U155" s="163">
        <v>8036</v>
      </c>
      <c r="V155" s="163">
        <v>9936</v>
      </c>
      <c r="W155" s="163">
        <v>10332</v>
      </c>
      <c r="X155" s="164">
        <f t="shared" si="76"/>
        <v>3.9855072463768071E-2</v>
      </c>
      <c r="Y155" s="165">
        <f t="shared" si="71"/>
        <v>-0.36892255069631075</v>
      </c>
      <c r="Z155" s="164">
        <f t="shared" si="69"/>
        <v>4.325008570901131E-3</v>
      </c>
    </row>
    <row r="156" spans="1:26" x14ac:dyDescent="0.25">
      <c r="A156" s="161" t="s">
        <v>116</v>
      </c>
      <c r="B156" s="162" t="s">
        <v>116</v>
      </c>
      <c r="C156" s="163">
        <v>1295</v>
      </c>
      <c r="D156" s="163">
        <v>563</v>
      </c>
      <c r="E156" s="163">
        <v>1370</v>
      </c>
      <c r="F156" s="163">
        <v>2211</v>
      </c>
      <c r="G156" s="163">
        <v>2245</v>
      </c>
      <c r="H156" s="164">
        <f t="shared" si="72"/>
        <v>1.5377657168701875E-2</v>
      </c>
      <c r="I156" s="165">
        <f t="shared" si="63"/>
        <v>0.73359073359073368</v>
      </c>
      <c r="J156" s="164">
        <f t="shared" si="73"/>
        <v>3.0403410599075843E-3</v>
      </c>
      <c r="K156" s="163">
        <v>8444</v>
      </c>
      <c r="L156" s="163">
        <v>1717</v>
      </c>
      <c r="M156" s="163">
        <v>3754</v>
      </c>
      <c r="N156" s="163">
        <v>4261</v>
      </c>
      <c r="O156" s="163">
        <v>7004</v>
      </c>
      <c r="P156" s="164">
        <f t="shared" si="74"/>
        <v>0.6437455996245014</v>
      </c>
      <c r="Q156" s="165">
        <f t="shared" si="70"/>
        <v>-0.17053529133112266</v>
      </c>
      <c r="R156" s="164">
        <f t="shared" si="75"/>
        <v>2.0906501611567705E-3</v>
      </c>
      <c r="S156" s="163">
        <v>9739</v>
      </c>
      <c r="T156" s="163">
        <v>2280</v>
      </c>
      <c r="U156" s="163">
        <v>5124</v>
      </c>
      <c r="V156" s="163">
        <v>6472</v>
      </c>
      <c r="W156" s="163">
        <v>9249</v>
      </c>
      <c r="X156" s="164">
        <f t="shared" si="76"/>
        <v>0.42907911001236099</v>
      </c>
      <c r="Y156" s="165">
        <f t="shared" si="71"/>
        <v>-5.0313173837149616E-2</v>
      </c>
      <c r="Z156" s="164">
        <f t="shared" si="69"/>
        <v>2.7577580783097804E-3</v>
      </c>
    </row>
    <row r="157" spans="1:26" x14ac:dyDescent="0.25">
      <c r="A157" s="161" t="s">
        <v>123</v>
      </c>
      <c r="B157" s="162" t="s">
        <v>123</v>
      </c>
      <c r="C157" s="163">
        <v>534</v>
      </c>
      <c r="D157" s="163">
        <v>250</v>
      </c>
      <c r="E157" s="163">
        <v>317</v>
      </c>
      <c r="F157" s="163">
        <v>761</v>
      </c>
      <c r="G157" s="163">
        <v>634</v>
      </c>
      <c r="H157" s="164">
        <f t="shared" si="72"/>
        <v>-0.16688567674113008</v>
      </c>
      <c r="I157" s="165">
        <f t="shared" si="63"/>
        <v>0.18726591760299627</v>
      </c>
      <c r="J157" s="164">
        <f t="shared" si="73"/>
        <v>8.5860856658414632E-4</v>
      </c>
      <c r="K157" s="163">
        <v>1018</v>
      </c>
      <c r="L157" s="163">
        <v>328</v>
      </c>
      <c r="M157" s="163">
        <v>589</v>
      </c>
      <c r="N157" s="163">
        <v>856</v>
      </c>
      <c r="O157" s="163">
        <v>868</v>
      </c>
      <c r="P157" s="164">
        <f t="shared" si="74"/>
        <v>1.4018691588784993E-2</v>
      </c>
      <c r="Q157" s="165">
        <f t="shared" si="70"/>
        <v>-0.1473477406679764</v>
      </c>
      <c r="R157" s="164">
        <f t="shared" si="75"/>
        <v>2.5909256708796073E-4</v>
      </c>
      <c r="S157" s="163">
        <v>1552</v>
      </c>
      <c r="T157" s="163">
        <v>578</v>
      </c>
      <c r="U157" s="163">
        <v>906</v>
      </c>
      <c r="V157" s="163">
        <v>1617</v>
      </c>
      <c r="W157" s="163">
        <v>1502</v>
      </c>
      <c r="X157" s="164">
        <f t="shared" si="76"/>
        <v>-7.1119356833642566E-2</v>
      </c>
      <c r="Y157" s="165">
        <f t="shared" si="71"/>
        <v>-3.2216494845360821E-2</v>
      </c>
      <c r="Z157" s="164">
        <f t="shared" si="69"/>
        <v>4.8761296232409471E-4</v>
      </c>
    </row>
    <row r="158" spans="1:26" x14ac:dyDescent="0.25">
      <c r="A158" s="161" t="s">
        <v>119</v>
      </c>
      <c r="B158" s="162" t="s">
        <v>119</v>
      </c>
      <c r="C158" s="163">
        <v>433</v>
      </c>
      <c r="D158" s="163">
        <v>236</v>
      </c>
      <c r="E158" s="163">
        <v>351</v>
      </c>
      <c r="F158" s="163">
        <v>597</v>
      </c>
      <c r="G158" s="163">
        <v>569</v>
      </c>
      <c r="H158" s="164">
        <f t="shared" si="72"/>
        <v>-4.6901172529313251E-2</v>
      </c>
      <c r="I158" s="165">
        <f t="shared" si="63"/>
        <v>0.31408775981524251</v>
      </c>
      <c r="J158" s="164">
        <f t="shared" si="73"/>
        <v>7.7058087442646568E-4</v>
      </c>
      <c r="K158" s="163">
        <v>2553</v>
      </c>
      <c r="L158" s="163">
        <v>1262</v>
      </c>
      <c r="M158" s="163">
        <v>1393</v>
      </c>
      <c r="N158" s="163">
        <v>2346</v>
      </c>
      <c r="O158" s="163">
        <v>2305</v>
      </c>
      <c r="P158" s="164">
        <f t="shared" si="74"/>
        <v>-1.7476555839727181E-2</v>
      </c>
      <c r="Q158" s="165">
        <f t="shared" si="70"/>
        <v>-9.7140618879749341E-2</v>
      </c>
      <c r="R158" s="164">
        <f t="shared" si="75"/>
        <v>6.8802807273934269E-4</v>
      </c>
      <c r="S158" s="163">
        <v>2986</v>
      </c>
      <c r="T158" s="163">
        <v>1498</v>
      </c>
      <c r="U158" s="163">
        <v>1744</v>
      </c>
      <c r="V158" s="163">
        <v>2943</v>
      </c>
      <c r="W158" s="163">
        <v>2874</v>
      </c>
      <c r="X158" s="164">
        <f t="shared" si="76"/>
        <v>-2.3445463812436285E-2</v>
      </c>
      <c r="Y158" s="165">
        <f t="shared" si="71"/>
        <v>-3.7508372404554624E-2</v>
      </c>
      <c r="Z158" s="164">
        <f t="shared" si="69"/>
        <v>9.386280422662485E-4</v>
      </c>
    </row>
    <row r="159" spans="1:26" x14ac:dyDescent="0.25">
      <c r="A159" s="161" t="s">
        <v>128</v>
      </c>
      <c r="B159" s="162" t="s">
        <v>128</v>
      </c>
      <c r="C159" s="163">
        <v>159</v>
      </c>
      <c r="D159" s="163">
        <v>58</v>
      </c>
      <c r="E159" s="163">
        <v>71</v>
      </c>
      <c r="F159" s="163">
        <v>195</v>
      </c>
      <c r="G159" s="163">
        <v>156</v>
      </c>
      <c r="H159" s="164">
        <f t="shared" si="72"/>
        <v>-0.19999999999999996</v>
      </c>
      <c r="I159" s="165">
        <f t="shared" si="63"/>
        <v>-1.8867924528301883E-2</v>
      </c>
      <c r="J159" s="164">
        <f t="shared" si="73"/>
        <v>2.1126646117843349E-4</v>
      </c>
      <c r="K159" s="163">
        <v>251</v>
      </c>
      <c r="L159" s="163">
        <v>174</v>
      </c>
      <c r="M159" s="163">
        <v>211</v>
      </c>
      <c r="N159" s="163">
        <v>277</v>
      </c>
      <c r="O159" s="163">
        <v>276</v>
      </c>
      <c r="P159" s="164">
        <f t="shared" si="74"/>
        <v>-3.6101083032491488E-3</v>
      </c>
      <c r="Q159" s="165">
        <f t="shared" si="70"/>
        <v>9.960159362549792E-2</v>
      </c>
      <c r="R159" s="164">
        <f t="shared" si="75"/>
        <v>8.2384272484190284E-5</v>
      </c>
      <c r="S159" s="163">
        <v>410</v>
      </c>
      <c r="T159" s="163">
        <v>232</v>
      </c>
      <c r="U159" s="163">
        <v>282</v>
      </c>
      <c r="V159" s="163">
        <v>472</v>
      </c>
      <c r="W159" s="163">
        <v>432</v>
      </c>
      <c r="X159" s="164">
        <f t="shared" si="76"/>
        <v>-8.4745762711864403E-2</v>
      </c>
      <c r="Y159" s="165">
        <f t="shared" si="71"/>
        <v>5.3658536585365901E-2</v>
      </c>
      <c r="Z159" s="164">
        <f t="shared" si="69"/>
        <v>1.5177357105451955E-4</v>
      </c>
    </row>
    <row r="160" spans="1:26" x14ac:dyDescent="0.25">
      <c r="A160" s="161" t="s">
        <v>131</v>
      </c>
      <c r="B160" s="162" t="s">
        <v>131</v>
      </c>
      <c r="C160" s="163">
        <v>218</v>
      </c>
      <c r="D160" s="163">
        <v>70</v>
      </c>
      <c r="E160" s="163">
        <v>84</v>
      </c>
      <c r="F160" s="163">
        <v>99</v>
      </c>
      <c r="G160" s="163">
        <v>155</v>
      </c>
      <c r="H160" s="164">
        <f t="shared" si="72"/>
        <v>0.56565656565656575</v>
      </c>
      <c r="I160" s="165">
        <f t="shared" si="63"/>
        <v>-0.28899082568807344</v>
      </c>
      <c r="J160" s="164">
        <f t="shared" si="73"/>
        <v>2.0991218899139226E-4</v>
      </c>
      <c r="K160" s="163">
        <v>755</v>
      </c>
      <c r="L160" s="163">
        <v>228</v>
      </c>
      <c r="M160" s="163">
        <v>362</v>
      </c>
      <c r="N160" s="163">
        <v>555</v>
      </c>
      <c r="O160" s="163">
        <v>677</v>
      </c>
      <c r="P160" s="164">
        <f t="shared" si="74"/>
        <v>0.2198198198198198</v>
      </c>
      <c r="Q160" s="165">
        <f t="shared" si="70"/>
        <v>-0.10331125827814569</v>
      </c>
      <c r="R160" s="164">
        <f t="shared" si="75"/>
        <v>2.0208026257897399E-4</v>
      </c>
      <c r="S160" s="163">
        <v>973</v>
      </c>
      <c r="T160" s="163">
        <v>298</v>
      </c>
      <c r="U160" s="163">
        <v>446</v>
      </c>
      <c r="V160" s="163">
        <v>654</v>
      </c>
      <c r="W160" s="163">
        <v>832</v>
      </c>
      <c r="X160" s="164">
        <f t="shared" si="76"/>
        <v>0.27217125382262997</v>
      </c>
      <c r="Y160" s="165">
        <f t="shared" si="71"/>
        <v>-0.14491264131551906</v>
      </c>
      <c r="Z160" s="164">
        <f t="shared" si="69"/>
        <v>2.4003905209331815E-4</v>
      </c>
    </row>
    <row r="161" spans="1:26" x14ac:dyDescent="0.25">
      <c r="A161" s="167" t="s">
        <v>145</v>
      </c>
      <c r="B161" s="168" t="s">
        <v>145</v>
      </c>
      <c r="C161" s="169">
        <f>C153-SUM(C154:C160)</f>
        <v>4422</v>
      </c>
      <c r="D161" s="169">
        <f>D153-SUM(D154:D160)</f>
        <v>1386</v>
      </c>
      <c r="E161" s="169">
        <f>E153-SUM(E154:E160)</f>
        <v>3056</v>
      </c>
      <c r="F161" s="169">
        <f>F153-SUM(F154:F160)</f>
        <v>5087</v>
      </c>
      <c r="G161" s="169">
        <f>G153-SUM(G154:G160)</f>
        <v>5702</v>
      </c>
      <c r="H161" s="170">
        <f t="shared" si="72"/>
        <v>0.12089640259484957</v>
      </c>
      <c r="I161" s="171">
        <f t="shared" si="63"/>
        <v>0.28946178199909545</v>
      </c>
      <c r="J161" s="170">
        <f t="shared" si="73"/>
        <v>7.7220600105091519E-3</v>
      </c>
      <c r="K161" s="169">
        <f>K153-SUM(K154:K160)</f>
        <v>10102</v>
      </c>
      <c r="L161" s="169">
        <f>L153-SUM(L154:L160)</f>
        <v>3542</v>
      </c>
      <c r="M161" s="169">
        <f>M153-SUM(M154:M160)</f>
        <v>5458</v>
      </c>
      <c r="N161" s="169">
        <f>N153-SUM(N154:N160)</f>
        <v>5084</v>
      </c>
      <c r="O161" s="169">
        <f>O153-SUM(O154:O160)</f>
        <v>7400</v>
      </c>
      <c r="P161" s="170">
        <f t="shared" si="74"/>
        <v>0.45554681353265147</v>
      </c>
      <c r="Q161" s="171">
        <f t="shared" si="70"/>
        <v>-0.26747178776479907</v>
      </c>
      <c r="R161" s="170">
        <f t="shared" si="75"/>
        <v>2.2088536825471306E-3</v>
      </c>
      <c r="S161" s="169">
        <f>S153-SUM(S154:S160)</f>
        <v>14524</v>
      </c>
      <c r="T161" s="169">
        <f>T153-SUM(T154:T160)</f>
        <v>4928</v>
      </c>
      <c r="U161" s="169">
        <f>U153-SUM(U154:U160)</f>
        <v>8514</v>
      </c>
      <c r="V161" s="169">
        <f>V153-SUM(V154:V160)</f>
        <v>10171</v>
      </c>
      <c r="W161" s="169">
        <f>W153-SUM(W154:W160)</f>
        <v>13102</v>
      </c>
      <c r="X161" s="170">
        <f t="shared" si="76"/>
        <v>0.28817225444892336</v>
      </c>
      <c r="Y161" s="171">
        <f t="shared" si="71"/>
        <v>-9.7906912696226978E-2</v>
      </c>
      <c r="Z161" s="170">
        <f t="shared" si="69"/>
        <v>4.5822701558800687E-3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3B4CC-1FCC-4FDA-AE44-7B2FE00EC6C6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70" t="s">
        <v>223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12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45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diciembre 2024</v>
      </c>
    </row>
    <row r="7" spans="2:14" x14ac:dyDescent="0.25">
      <c r="B7" s="271" t="s">
        <v>45</v>
      </c>
      <c r="C7" s="274" t="s">
        <v>8</v>
      </c>
      <c r="D7" s="15" t="s">
        <v>30</v>
      </c>
      <c r="E7" s="16">
        <v>109344</v>
      </c>
      <c r="F7" s="16">
        <v>78855</v>
      </c>
      <c r="G7" s="16">
        <v>108917</v>
      </c>
      <c r="H7" s="16">
        <v>111619</v>
      </c>
      <c r="I7" s="16">
        <v>115450</v>
      </c>
      <c r="J7" s="17">
        <f>I7/H7-1</f>
        <v>3.4322113618649119E-2</v>
      </c>
      <c r="K7" s="16">
        <f>I7-H7</f>
        <v>3831</v>
      </c>
      <c r="L7" s="17">
        <f>I7/E7-1</f>
        <v>5.5842112964588742E-2</v>
      </c>
      <c r="M7" s="16">
        <f>I7-E7</f>
        <v>6106</v>
      </c>
      <c r="N7" s="18">
        <f>I7/$I$7</f>
        <v>1</v>
      </c>
    </row>
    <row r="8" spans="2:14" x14ac:dyDescent="0.25">
      <c r="B8" s="272"/>
      <c r="C8" s="275"/>
      <c r="D8" s="19" t="s">
        <v>31</v>
      </c>
      <c r="E8" s="20">
        <v>63674</v>
      </c>
      <c r="F8" s="20">
        <v>45371</v>
      </c>
      <c r="G8" s="20">
        <v>68554</v>
      </c>
      <c r="H8" s="20">
        <v>67674</v>
      </c>
      <c r="I8" s="20">
        <v>71887</v>
      </c>
      <c r="J8" s="21">
        <f t="shared" ref="J8:J20" si="0">I8/H8-1</f>
        <v>6.2254336968407431E-2</v>
      </c>
      <c r="K8" s="20">
        <f t="shared" ref="K8:K17" si="1">I8-H8</f>
        <v>4213</v>
      </c>
      <c r="L8" s="21">
        <f t="shared" ref="L8:L20" si="2">I8/E8-1</f>
        <v>0.12898514307252573</v>
      </c>
      <c r="M8" s="20">
        <f t="shared" ref="M8:M17" si="3">I8-E8</f>
        <v>8213</v>
      </c>
      <c r="N8" s="22">
        <f>I8/$I$7</f>
        <v>0.62266782156777822</v>
      </c>
    </row>
    <row r="9" spans="2:14" x14ac:dyDescent="0.25">
      <c r="B9" s="272"/>
      <c r="C9" s="276"/>
      <c r="D9" s="23" t="s">
        <v>32</v>
      </c>
      <c r="E9" s="24">
        <v>45670</v>
      </c>
      <c r="F9" s="24">
        <v>33484</v>
      </c>
      <c r="G9" s="24">
        <v>40363</v>
      </c>
      <c r="H9" s="24">
        <v>43945</v>
      </c>
      <c r="I9" s="24">
        <v>43563</v>
      </c>
      <c r="J9" s="25">
        <f>IFERROR(I9/H9-1,"-")</f>
        <v>-8.6926840368642955E-3</v>
      </c>
      <c r="K9" s="24">
        <f>IFERROR(I9-H9,"-")</f>
        <v>-382</v>
      </c>
      <c r="L9" s="25">
        <f>IFERROR(I9/E9-1,"-")</f>
        <v>-4.6135318589883956E-2</v>
      </c>
      <c r="M9" s="24">
        <f>IFERROR(I9-E9,"-")</f>
        <v>-2107</v>
      </c>
      <c r="N9" s="25">
        <f>IFERROR(I9/$I$7,"-")</f>
        <v>0.37733217843222172</v>
      </c>
    </row>
    <row r="10" spans="2:14" x14ac:dyDescent="0.25">
      <c r="B10" s="272"/>
      <c r="C10" s="277" t="s">
        <v>33</v>
      </c>
      <c r="D10" s="26" t="s">
        <v>30</v>
      </c>
      <c r="E10" s="27">
        <v>130095</v>
      </c>
      <c r="F10" s="27">
        <v>95019</v>
      </c>
      <c r="G10" s="27">
        <v>129320</v>
      </c>
      <c r="H10" s="27">
        <v>133580</v>
      </c>
      <c r="I10" s="27">
        <v>136620</v>
      </c>
      <c r="J10" s="28">
        <f t="shared" si="0"/>
        <v>2.2757897888905587E-2</v>
      </c>
      <c r="K10" s="27">
        <f t="shared" si="1"/>
        <v>3040</v>
      </c>
      <c r="L10" s="28">
        <f t="shared" si="2"/>
        <v>5.015565548253198E-2</v>
      </c>
      <c r="M10" s="27">
        <f t="shared" si="3"/>
        <v>6525</v>
      </c>
      <c r="N10" s="18">
        <f>I10/$I$10</f>
        <v>1</v>
      </c>
    </row>
    <row r="11" spans="2:14" x14ac:dyDescent="0.25">
      <c r="B11" s="272"/>
      <c r="C11" s="278"/>
      <c r="D11" s="4" t="s">
        <v>31</v>
      </c>
      <c r="E11" s="29">
        <v>75937</v>
      </c>
      <c r="F11" s="29">
        <v>54293</v>
      </c>
      <c r="G11" s="29">
        <v>80763</v>
      </c>
      <c r="H11" s="29">
        <v>80480</v>
      </c>
      <c r="I11" s="29">
        <v>84213</v>
      </c>
      <c r="J11" s="30">
        <f t="shared" si="0"/>
        <v>4.638419483101397E-2</v>
      </c>
      <c r="K11" s="29">
        <f t="shared" si="1"/>
        <v>3733</v>
      </c>
      <c r="L11" s="30">
        <f t="shared" si="2"/>
        <v>0.10898507973715055</v>
      </c>
      <c r="M11" s="29">
        <f t="shared" si="3"/>
        <v>8276</v>
      </c>
      <c r="N11" s="31">
        <f>I11/$I$10</f>
        <v>0.61640316205533596</v>
      </c>
    </row>
    <row r="12" spans="2:14" x14ac:dyDescent="0.25">
      <c r="B12" s="272"/>
      <c r="C12" s="279"/>
      <c r="D12" s="32" t="s">
        <v>32</v>
      </c>
      <c r="E12" s="33">
        <v>54158</v>
      </c>
      <c r="F12" s="33">
        <v>40726</v>
      </c>
      <c r="G12" s="33">
        <v>48557</v>
      </c>
      <c r="H12" s="33">
        <v>53100</v>
      </c>
      <c r="I12" s="33">
        <v>52407</v>
      </c>
      <c r="J12" s="34">
        <f>IFERROR(I12/H12-1,"-")</f>
        <v>-1.3050847457627079E-2</v>
      </c>
      <c r="K12" s="33">
        <f>IFERROR(I12-H12,"-")</f>
        <v>-693</v>
      </c>
      <c r="L12" s="34">
        <f>IFERROR(I12/E12-1,"-")</f>
        <v>-3.2331326858451193E-2</v>
      </c>
      <c r="M12" s="33">
        <f>IFERROR(I12-E12,"-")</f>
        <v>-1751</v>
      </c>
      <c r="N12" s="34">
        <f>IFERROR(I12/$I$10,"-")</f>
        <v>0.38359683794466404</v>
      </c>
    </row>
    <row r="13" spans="2:14" x14ac:dyDescent="0.25">
      <c r="B13" s="272"/>
      <c r="C13" s="274" t="s">
        <v>21</v>
      </c>
      <c r="D13" s="15" t="s">
        <v>30</v>
      </c>
      <c r="E13" s="16">
        <v>863408</v>
      </c>
      <c r="F13" s="16">
        <v>579557</v>
      </c>
      <c r="G13" s="16">
        <v>790311</v>
      </c>
      <c r="H13" s="16">
        <v>831777</v>
      </c>
      <c r="I13" s="16">
        <v>834955</v>
      </c>
      <c r="J13" s="17">
        <f t="shared" si="0"/>
        <v>3.8207356058175268E-3</v>
      </c>
      <c r="K13" s="16">
        <f t="shared" si="1"/>
        <v>3178</v>
      </c>
      <c r="L13" s="17">
        <f t="shared" si="2"/>
        <v>-3.2954292756147696E-2</v>
      </c>
      <c r="M13" s="16">
        <f t="shared" si="3"/>
        <v>-28453</v>
      </c>
      <c r="N13" s="18">
        <f>I13/$I$13</f>
        <v>1</v>
      </c>
    </row>
    <row r="14" spans="2:14" x14ac:dyDescent="0.25">
      <c r="B14" s="272"/>
      <c r="C14" s="275"/>
      <c r="D14" s="19" t="s">
        <v>31</v>
      </c>
      <c r="E14" s="20">
        <v>485402</v>
      </c>
      <c r="F14" s="20">
        <v>322714</v>
      </c>
      <c r="G14" s="20">
        <v>481522</v>
      </c>
      <c r="H14" s="20">
        <v>480103</v>
      </c>
      <c r="I14" s="20">
        <v>488662</v>
      </c>
      <c r="J14" s="21">
        <f t="shared" si="0"/>
        <v>1.7827424531819291E-2</v>
      </c>
      <c r="K14" s="20">
        <f t="shared" si="1"/>
        <v>8559</v>
      </c>
      <c r="L14" s="21">
        <f t="shared" si="2"/>
        <v>6.7160827520282851E-3</v>
      </c>
      <c r="M14" s="20">
        <f t="shared" si="3"/>
        <v>3260</v>
      </c>
      <c r="N14" s="22">
        <f>I14/$I$13</f>
        <v>0.58525549281098976</v>
      </c>
    </row>
    <row r="15" spans="2:14" x14ac:dyDescent="0.25">
      <c r="B15" s="272"/>
      <c r="C15" s="276"/>
      <c r="D15" s="23" t="s">
        <v>32</v>
      </c>
      <c r="E15" s="24">
        <v>378006</v>
      </c>
      <c r="F15" s="24">
        <v>256843</v>
      </c>
      <c r="G15" s="24">
        <v>308789</v>
      </c>
      <c r="H15" s="24">
        <v>351674</v>
      </c>
      <c r="I15" s="24">
        <v>346293</v>
      </c>
      <c r="J15" s="25">
        <f>IFERROR(I15/H15-1,"-")</f>
        <v>-1.5301102725819971E-2</v>
      </c>
      <c r="K15" s="24">
        <f>IFERROR(I15-H15,"-")</f>
        <v>-5381</v>
      </c>
      <c r="L15" s="25">
        <f>IFERROR(I15/E15-1,"-")</f>
        <v>-8.3895493722321857E-2</v>
      </c>
      <c r="M15" s="24">
        <f>IFERROR(I15-E15,"-")</f>
        <v>-31713</v>
      </c>
      <c r="N15" s="25">
        <f>IFERROR(I15/$I$13,"-")</f>
        <v>0.41474450718901018</v>
      </c>
    </row>
    <row r="16" spans="2:14" x14ac:dyDescent="0.25">
      <c r="B16" s="272"/>
      <c r="C16" s="277" t="s">
        <v>22</v>
      </c>
      <c r="D16" s="26" t="s">
        <v>30</v>
      </c>
      <c r="E16" s="35">
        <v>7.8962540239976589</v>
      </c>
      <c r="F16" s="35">
        <v>7.3496544290152812</v>
      </c>
      <c r="G16" s="35">
        <v>7.2560849086919399</v>
      </c>
      <c r="H16" s="35">
        <v>7.4519302269326904</v>
      </c>
      <c r="I16" s="35">
        <v>7.2321784322217413</v>
      </c>
      <c r="J16" s="36">
        <f t="shared" si="0"/>
        <v>-2.9489244802202275E-2</v>
      </c>
      <c r="K16" s="37">
        <f t="shared" si="1"/>
        <v>-0.21975179471094908</v>
      </c>
      <c r="L16" s="36">
        <f t="shared" si="2"/>
        <v>-8.4100079576684417E-2</v>
      </c>
      <c r="M16" s="37">
        <f t="shared" si="3"/>
        <v>-0.66407559177591757</v>
      </c>
      <c r="N16" s="38"/>
    </row>
    <row r="17" spans="2:14" x14ac:dyDescent="0.25">
      <c r="B17" s="272"/>
      <c r="C17" s="278"/>
      <c r="D17" s="4" t="s">
        <v>31</v>
      </c>
      <c r="E17" s="39">
        <f>E14/E8</f>
        <v>7.6232371140496902</v>
      </c>
      <c r="F17" s="39">
        <f t="shared" ref="F17:I17" si="4">F14/F8</f>
        <v>7.1127812920147226</v>
      </c>
      <c r="G17" s="39">
        <f t="shared" si="4"/>
        <v>7.0239810951950288</v>
      </c>
      <c r="H17" s="39">
        <f t="shared" si="4"/>
        <v>7.0943493808552764</v>
      </c>
      <c r="I17" s="39">
        <f t="shared" si="4"/>
        <v>6.7976407417196434</v>
      </c>
      <c r="J17" s="40">
        <f t="shared" si="0"/>
        <v>-4.1823234691024336E-2</v>
      </c>
      <c r="K17" s="41">
        <f t="shared" si="1"/>
        <v>-0.29670863913563306</v>
      </c>
      <c r="L17" s="40">
        <f t="shared" si="2"/>
        <v>-0.1082999728302384</v>
      </c>
      <c r="M17" s="41">
        <f t="shared" si="3"/>
        <v>-0.82559637233004679</v>
      </c>
      <c r="N17" s="42"/>
    </row>
    <row r="18" spans="2:14" x14ac:dyDescent="0.25">
      <c r="B18" s="272"/>
      <c r="C18" s="279"/>
      <c r="D18" s="32" t="s">
        <v>32</v>
      </c>
      <c r="E18" s="43">
        <f>IFERROR(E15/E9,"-")</f>
        <v>8.2768994963871254</v>
      </c>
      <c r="F18" s="43">
        <f t="shared" ref="F18:I18" si="5">IFERROR(F15/F9,"-")</f>
        <v>7.6706188030103934</v>
      </c>
      <c r="G18" s="43">
        <f t="shared" si="5"/>
        <v>7.6502985407427593</v>
      </c>
      <c r="H18" s="43">
        <f t="shared" si="5"/>
        <v>8.0025941517806345</v>
      </c>
      <c r="I18" s="43">
        <f t="shared" si="5"/>
        <v>7.9492459197024994</v>
      </c>
      <c r="J18" s="34">
        <f>IFERROR(I18/H18-1,"-")</f>
        <v>-6.6663673136871937E-3</v>
      </c>
      <c r="K18" s="33">
        <f>IFERROR(I18-H18,"-")</f>
        <v>-5.3348232078135105E-2</v>
      </c>
      <c r="L18" s="34">
        <f>IFERROR(I18/E18-1,"-")</f>
        <v>-3.9586511450048101E-2</v>
      </c>
      <c r="M18" s="33">
        <f>IFERROR(I18-E18,"-")</f>
        <v>-0.32765357668462602</v>
      </c>
      <c r="N18" s="34"/>
    </row>
    <row r="19" spans="2:14" x14ac:dyDescent="0.25">
      <c r="B19" s="272"/>
      <c r="C19" s="280" t="s">
        <v>34</v>
      </c>
      <c r="D19" s="15" t="s">
        <v>30</v>
      </c>
      <c r="E19" s="18">
        <v>0.67180000000000006</v>
      </c>
      <c r="F19" s="18">
        <v>0.51790000000000003</v>
      </c>
      <c r="G19" s="18">
        <v>0.65170000000000006</v>
      </c>
      <c r="H19" s="18">
        <v>0.72120000000000006</v>
      </c>
      <c r="I19" s="18">
        <v>0.70669999999999999</v>
      </c>
      <c r="J19" s="17">
        <f t="shared" si="0"/>
        <v>-2.0105379922351729E-2</v>
      </c>
      <c r="K19" s="44">
        <f>(I19-H19)*100</f>
        <v>-1.4500000000000068</v>
      </c>
      <c r="L19" s="17">
        <f t="shared" si="2"/>
        <v>5.1949985114617236E-2</v>
      </c>
      <c r="M19" s="44">
        <f>(I19-E19)*100</f>
        <v>3.4899999999999931</v>
      </c>
      <c r="N19" s="18"/>
    </row>
    <row r="20" spans="2:14" x14ac:dyDescent="0.25">
      <c r="B20" s="272"/>
      <c r="C20" s="281"/>
      <c r="D20" s="19" t="s">
        <v>31</v>
      </c>
      <c r="E20" s="22">
        <v>0.72709999999999997</v>
      </c>
      <c r="F20" s="22">
        <v>0.54210000000000003</v>
      </c>
      <c r="G20" s="22">
        <v>0.71829999999999994</v>
      </c>
      <c r="H20" s="22">
        <v>0.77560000000000007</v>
      </c>
      <c r="I20" s="22">
        <v>0.7198</v>
      </c>
      <c r="J20" s="21">
        <f t="shared" si="0"/>
        <v>-7.1944301186178561E-2</v>
      </c>
      <c r="K20" s="45">
        <f>(I20-H20)*100</f>
        <v>-5.5800000000000072</v>
      </c>
      <c r="L20" s="21">
        <f t="shared" si="2"/>
        <v>-1.0039884472562211E-2</v>
      </c>
      <c r="M20" s="45">
        <f>(I20-E20)*100</f>
        <v>-0.72999999999999732</v>
      </c>
      <c r="N20" s="22"/>
    </row>
    <row r="21" spans="2:14" x14ac:dyDescent="0.25">
      <c r="B21" s="272"/>
      <c r="C21" s="282"/>
      <c r="D21" s="23" t="s">
        <v>32</v>
      </c>
      <c r="E21" s="25">
        <v>0.61199999999999999</v>
      </c>
      <c r="F21" s="25">
        <v>0.49049999999999999</v>
      </c>
      <c r="G21" s="25">
        <v>0.56940000000000002</v>
      </c>
      <c r="H21" s="25">
        <v>0.6583</v>
      </c>
      <c r="I21" s="25">
        <v>0.68889999999999996</v>
      </c>
      <c r="J21" s="25">
        <f>IFERROR(I21/H21-1,"-")</f>
        <v>4.6483366246392155E-2</v>
      </c>
      <c r="K21" s="24">
        <f>IFERROR(I21-H21,"-")</f>
        <v>3.0599999999999961E-2</v>
      </c>
      <c r="L21" s="25">
        <f>IFERROR(I21/E21-1,"-")</f>
        <v>0.12565359477124183</v>
      </c>
      <c r="M21" s="24">
        <f>IFERROR(I21-E21,"-")</f>
        <v>7.6899999999999968E-2</v>
      </c>
      <c r="N21" s="46"/>
    </row>
    <row r="22" spans="2:14" x14ac:dyDescent="0.25">
      <c r="B22" s="272"/>
      <c r="C22" s="283" t="s">
        <v>35</v>
      </c>
      <c r="D22" s="26" t="s">
        <v>30</v>
      </c>
      <c r="E22" s="27">
        <v>41461</v>
      </c>
      <c r="F22" s="27">
        <v>36098</v>
      </c>
      <c r="G22" s="27">
        <v>39121</v>
      </c>
      <c r="H22" s="27">
        <v>37203</v>
      </c>
      <c r="I22" s="27">
        <v>38115</v>
      </c>
      <c r="J22" s="36">
        <f>I22/H22-1</f>
        <v>2.4514152084509355E-2</v>
      </c>
      <c r="K22" s="27">
        <f>I22-H22</f>
        <v>912</v>
      </c>
      <c r="L22" s="36">
        <f>I22/E22-1</f>
        <v>-8.0702346783724455E-2</v>
      </c>
      <c r="M22" s="27">
        <f>I22-E22</f>
        <v>-3346</v>
      </c>
      <c r="N22" s="38">
        <f>I22/$I$22</f>
        <v>1</v>
      </c>
    </row>
    <row r="23" spans="2:14" x14ac:dyDescent="0.25">
      <c r="B23" s="272"/>
      <c r="C23" s="284"/>
      <c r="D23" s="4" t="s">
        <v>31</v>
      </c>
      <c r="E23" s="29">
        <v>21536</v>
      </c>
      <c r="F23" s="29">
        <v>19205</v>
      </c>
      <c r="G23" s="29">
        <v>21626</v>
      </c>
      <c r="H23" s="29">
        <v>19969</v>
      </c>
      <c r="I23" s="29">
        <v>21899</v>
      </c>
      <c r="J23" s="40">
        <f>I23/H23-1</f>
        <v>9.6649807201161897E-2</v>
      </c>
      <c r="K23" s="29">
        <f>I23-H23</f>
        <v>1930</v>
      </c>
      <c r="L23" s="40">
        <f>I23/E23-1</f>
        <v>1.68554977711739E-2</v>
      </c>
      <c r="M23" s="29">
        <f>I23-E23</f>
        <v>363</v>
      </c>
      <c r="N23" s="42">
        <f>I23/$I$22</f>
        <v>0.57455070182342904</v>
      </c>
    </row>
    <row r="24" spans="2:14" x14ac:dyDescent="0.25">
      <c r="B24" s="273"/>
      <c r="C24" s="285"/>
      <c r="D24" s="32" t="s">
        <v>32</v>
      </c>
      <c r="E24" s="33">
        <v>19925</v>
      </c>
      <c r="F24" s="33">
        <v>16893</v>
      </c>
      <c r="G24" s="33">
        <v>17495</v>
      </c>
      <c r="H24" s="33">
        <v>17234</v>
      </c>
      <c r="I24" s="33">
        <v>16216</v>
      </c>
      <c r="J24" s="34">
        <f>IFERROR(I24/H24-1,"-")</f>
        <v>-5.9069281652547323E-2</v>
      </c>
      <c r="K24" s="33">
        <f>IFERROR(I24-H24,"-")</f>
        <v>-1018</v>
      </c>
      <c r="L24" s="34">
        <f>IFERROR(I24/E24-1,"-")</f>
        <v>-0.18614805520702637</v>
      </c>
      <c r="M24" s="33">
        <f>IFERROR(I24-E24,"-")</f>
        <v>-3709</v>
      </c>
      <c r="N24" s="34">
        <f>IFERROR(I24/$I$22,"-")</f>
        <v>0.4254492981765709</v>
      </c>
    </row>
    <row r="25" spans="2:14" ht="7.5" customHeight="1" x14ac:dyDescent="0.25"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  <c r="N25" s="47"/>
    </row>
    <row r="26" spans="2:14" ht="24.75" customHeight="1" x14ac:dyDescent="0.25">
      <c r="B26" s="268" t="s">
        <v>36</v>
      </c>
      <c r="C26" s="269"/>
      <c r="D26" s="269"/>
      <c r="E26" s="269"/>
      <c r="F26" s="269"/>
      <c r="G26" s="269"/>
      <c r="H26" s="269"/>
      <c r="I26" s="269"/>
      <c r="J26" s="269"/>
      <c r="K26" s="269"/>
      <c r="L26" s="269"/>
      <c r="M26" s="269"/>
    </row>
    <row r="29" spans="2:14" ht="21.75" customHeight="1" thickBot="1" x14ac:dyDescent="0.3">
      <c r="B29" s="270" t="s">
        <v>223</v>
      </c>
      <c r="C29" s="270"/>
      <c r="D29" s="270"/>
      <c r="E29" s="270"/>
      <c r="F29" s="270"/>
      <c r="G29" s="270"/>
      <c r="H29" s="270"/>
      <c r="I29" s="270"/>
      <c r="J29" s="270"/>
      <c r="K29" s="270"/>
      <c r="L29" s="270"/>
      <c r="M29" s="270"/>
      <c r="N29" s="12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60" x14ac:dyDescent="0.25">
      <c r="B31" s="4"/>
      <c r="C31" s="4"/>
      <c r="D31" s="4"/>
      <c r="E31" s="13" t="s">
        <v>229</v>
      </c>
      <c r="F31" s="13" t="s">
        <v>230</v>
      </c>
      <c r="G31" s="13" t="s">
        <v>231</v>
      </c>
      <c r="H31" s="13" t="s">
        <v>232</v>
      </c>
      <c r="I31" s="13" t="s">
        <v>233</v>
      </c>
      <c r="J31" s="14" t="str">
        <f>CONCATENATE("var. ",RIGHT(I31,2),"/",RIGHT(H31,2))</f>
        <v>var. 24/23</v>
      </c>
      <c r="K31" s="14" t="str">
        <f>CONCATENATE("dif. ",RIGHT(I31,2),"/",RIGHT(H31,2))</f>
        <v>dif. 24/23</v>
      </c>
      <c r="L31" s="14" t="str">
        <f>CONCATENATE("var. ",RIGHT(I31,2),"/",RIGHT(E31,2))</f>
        <v>var. 24/19</v>
      </c>
      <c r="M31" s="14" t="str">
        <f>CONCATENATE("dif. ",RIGHT(I31,2),"/",RIGHT(E31,2))</f>
        <v>dif. 24/19</v>
      </c>
      <c r="N31" s="14" t="str">
        <f>CONCATENATE("cuota ",I31)</f>
        <v>cuota acumulado a diciembre 2024</v>
      </c>
    </row>
    <row r="32" spans="2:14" ht="15" customHeight="1" x14ac:dyDescent="0.25">
      <c r="B32" s="271" t="s">
        <v>45</v>
      </c>
      <c r="C32" s="274" t="s">
        <v>8</v>
      </c>
      <c r="D32" s="15" t="s">
        <v>30</v>
      </c>
      <c r="E32" s="49">
        <v>1299411</v>
      </c>
      <c r="F32" s="49">
        <v>492258</v>
      </c>
      <c r="G32" s="49">
        <v>1243535</v>
      </c>
      <c r="H32" s="49">
        <v>1319978</v>
      </c>
      <c r="I32" s="49">
        <v>1387823</v>
      </c>
      <c r="J32" s="17">
        <f>I32/H32-1</f>
        <v>5.139858391579244E-2</v>
      </c>
      <c r="K32" s="16">
        <f>I32-H32</f>
        <v>67845</v>
      </c>
      <c r="L32" s="17">
        <f>I32/E32-1</f>
        <v>6.8040058149423155E-2</v>
      </c>
      <c r="M32" s="16">
        <f>I32-E32</f>
        <v>88412</v>
      </c>
      <c r="N32" s="18">
        <f>I32/$I$32</f>
        <v>1</v>
      </c>
    </row>
    <row r="33" spans="1:14" x14ac:dyDescent="0.25">
      <c r="B33" s="272"/>
      <c r="C33" s="275"/>
      <c r="D33" s="19" t="s">
        <v>31</v>
      </c>
      <c r="E33" s="50">
        <v>729995</v>
      </c>
      <c r="F33" s="50">
        <v>256749</v>
      </c>
      <c r="G33" s="50">
        <v>752557</v>
      </c>
      <c r="H33" s="50">
        <v>810513</v>
      </c>
      <c r="I33" s="50">
        <v>861467</v>
      </c>
      <c r="J33" s="21">
        <f t="shared" ref="J33:J45" si="6">I33/H33-1</f>
        <v>6.2866357479768986E-2</v>
      </c>
      <c r="K33" s="20">
        <f t="shared" ref="K33:K42" si="7">I33-H33</f>
        <v>50954</v>
      </c>
      <c r="L33" s="21">
        <f t="shared" ref="L33:L45" si="8">I33/E33-1</f>
        <v>0.18009986369769648</v>
      </c>
      <c r="M33" s="20">
        <f t="shared" ref="M33:M42" si="9">I33-E33</f>
        <v>131472</v>
      </c>
      <c r="N33" s="22">
        <f>I33/$I$32</f>
        <v>0.62073261503808486</v>
      </c>
    </row>
    <row r="34" spans="1:14" x14ac:dyDescent="0.25">
      <c r="B34" s="272"/>
      <c r="C34" s="276"/>
      <c r="D34" s="23" t="s">
        <v>32</v>
      </c>
      <c r="E34" s="24">
        <v>569416</v>
      </c>
      <c r="F34" s="24">
        <v>235509</v>
      </c>
      <c r="G34" s="24">
        <v>490978</v>
      </c>
      <c r="H34" s="24">
        <v>509465</v>
      </c>
      <c r="I34" s="24">
        <v>526356</v>
      </c>
      <c r="J34" s="25">
        <f>IFERROR(I34/H34-1,"-")</f>
        <v>3.3154387445653688E-2</v>
      </c>
      <c r="K34" s="24">
        <f>IFERROR(I34-H34,"-")</f>
        <v>16891</v>
      </c>
      <c r="L34" s="25">
        <f>IFERROR(I34/E34-1,"-")</f>
        <v>-7.5621338353681677E-2</v>
      </c>
      <c r="M34" s="24">
        <f>IFERROR(I34-E34,"-")</f>
        <v>-43060</v>
      </c>
      <c r="N34" s="25">
        <f>IFERROR(I34/I32,"-")</f>
        <v>0.3792673849619152</v>
      </c>
    </row>
    <row r="35" spans="1:14" x14ac:dyDescent="0.25">
      <c r="B35" s="272"/>
      <c r="C35" s="277" t="s">
        <v>33</v>
      </c>
      <c r="D35" s="26" t="s">
        <v>30</v>
      </c>
      <c r="E35" s="51">
        <v>1579353</v>
      </c>
      <c r="F35" s="51">
        <v>575244</v>
      </c>
      <c r="G35" s="51">
        <v>1484581</v>
      </c>
      <c r="H35" s="51">
        <v>1593408</v>
      </c>
      <c r="I35" s="51">
        <v>1657539</v>
      </c>
      <c r="J35" s="28">
        <f t="shared" si="6"/>
        <v>4.0247695505482683E-2</v>
      </c>
      <c r="K35" s="27">
        <f t="shared" si="7"/>
        <v>64131</v>
      </c>
      <c r="L35" s="28">
        <f t="shared" si="8"/>
        <v>4.9505082144397194E-2</v>
      </c>
      <c r="M35" s="27">
        <f t="shared" si="9"/>
        <v>78186</v>
      </c>
      <c r="N35" s="18">
        <f>I35/$I$35</f>
        <v>1</v>
      </c>
    </row>
    <row r="36" spans="1:14" x14ac:dyDescent="0.25">
      <c r="B36" s="272"/>
      <c r="C36" s="278"/>
      <c r="D36" s="4" t="s">
        <v>31</v>
      </c>
      <c r="E36" s="52">
        <v>880825</v>
      </c>
      <c r="F36" s="52">
        <v>299309</v>
      </c>
      <c r="G36" s="52">
        <v>893008</v>
      </c>
      <c r="H36" s="52">
        <v>972074</v>
      </c>
      <c r="I36" s="52">
        <v>1022856</v>
      </c>
      <c r="J36" s="30">
        <f t="shared" si="6"/>
        <v>5.22408787808335E-2</v>
      </c>
      <c r="K36" s="29">
        <f t="shared" si="7"/>
        <v>50782</v>
      </c>
      <c r="L36" s="30">
        <f t="shared" si="8"/>
        <v>0.16124769392331051</v>
      </c>
      <c r="M36" s="29">
        <f t="shared" si="9"/>
        <v>142031</v>
      </c>
      <c r="N36" s="31">
        <f>I36/$I$35</f>
        <v>0.61709317246834006</v>
      </c>
    </row>
    <row r="37" spans="1:14" x14ac:dyDescent="0.25">
      <c r="B37" s="272"/>
      <c r="C37" s="279"/>
      <c r="D37" s="32" t="s">
        <v>32</v>
      </c>
      <c r="E37" s="33">
        <v>698528</v>
      </c>
      <c r="F37" s="33">
        <v>275935</v>
      </c>
      <c r="G37" s="33">
        <v>591573</v>
      </c>
      <c r="H37" s="33">
        <v>621334</v>
      </c>
      <c r="I37" s="33">
        <v>634683</v>
      </c>
      <c r="J37" s="34">
        <f>IFERROR(I37/H37-1,"-")</f>
        <v>2.1484419008134026E-2</v>
      </c>
      <c r="K37" s="33">
        <f>IFERROR(I37-H37,"-")</f>
        <v>13349</v>
      </c>
      <c r="L37" s="34">
        <f>IFERROR(I37/E37-1,"-")</f>
        <v>-9.1399342617618728E-2</v>
      </c>
      <c r="M37" s="33">
        <f>IFERROR(I37-E37,"-")</f>
        <v>-63845</v>
      </c>
      <c r="N37" s="34">
        <f>IFERROR(I37/I35,"-")</f>
        <v>0.38290682753165989</v>
      </c>
    </row>
    <row r="38" spans="1:14" x14ac:dyDescent="0.25">
      <c r="B38" s="272"/>
      <c r="C38" s="274" t="s">
        <v>21</v>
      </c>
      <c r="D38" s="15" t="s">
        <v>30</v>
      </c>
      <c r="E38" s="49">
        <v>10093577</v>
      </c>
      <c r="F38" s="49">
        <v>3367162</v>
      </c>
      <c r="G38" s="49">
        <v>8865243</v>
      </c>
      <c r="H38" s="49">
        <v>9739308</v>
      </c>
      <c r="I38" s="49">
        <v>10014981</v>
      </c>
      <c r="J38" s="17">
        <f t="shared" si="6"/>
        <v>2.8305193757092395E-2</v>
      </c>
      <c r="K38" s="16">
        <f t="shared" si="7"/>
        <v>275673</v>
      </c>
      <c r="L38" s="17">
        <f t="shared" si="8"/>
        <v>-7.7867340785134909E-3</v>
      </c>
      <c r="M38" s="16">
        <f t="shared" si="9"/>
        <v>-78596</v>
      </c>
      <c r="N38" s="18">
        <f>I38/$I$38</f>
        <v>1</v>
      </c>
    </row>
    <row r="39" spans="1:14" x14ac:dyDescent="0.25">
      <c r="B39" s="272"/>
      <c r="C39" s="275"/>
      <c r="D39" s="19" t="s">
        <v>31</v>
      </c>
      <c r="E39" s="50">
        <v>5471634</v>
      </c>
      <c r="F39" s="50">
        <v>1777946</v>
      </c>
      <c r="G39" s="50">
        <v>5217075</v>
      </c>
      <c r="H39" s="50">
        <v>5775194</v>
      </c>
      <c r="I39" s="50">
        <v>5856771</v>
      </c>
      <c r="J39" s="21">
        <f t="shared" si="6"/>
        <v>1.4125412929851366E-2</v>
      </c>
      <c r="K39" s="20">
        <f t="shared" si="7"/>
        <v>81577</v>
      </c>
      <c r="L39" s="21">
        <f t="shared" si="8"/>
        <v>7.0387931648937085E-2</v>
      </c>
      <c r="M39" s="20">
        <f t="shared" si="9"/>
        <v>385137</v>
      </c>
      <c r="N39" s="22">
        <f>I39/$I$38</f>
        <v>0.58480100960750703</v>
      </c>
    </row>
    <row r="40" spans="1:14" x14ac:dyDescent="0.25">
      <c r="B40" s="272"/>
      <c r="C40" s="276"/>
      <c r="D40" s="23" t="s">
        <v>32</v>
      </c>
      <c r="E40" s="24">
        <v>4621943</v>
      </c>
      <c r="F40" s="24">
        <v>1589216</v>
      </c>
      <c r="G40" s="24">
        <v>3648168</v>
      </c>
      <c r="H40" s="24">
        <v>3964114</v>
      </c>
      <c r="I40" s="24">
        <v>4158210</v>
      </c>
      <c r="J40" s="25">
        <f>IFERROR(I40/H40-1,"-")</f>
        <v>4.8963274012805869E-2</v>
      </c>
      <c r="K40" s="24">
        <f>IFERROR(I40-H40,"-")</f>
        <v>194096</v>
      </c>
      <c r="L40" s="25">
        <f>IFERROR(I40/E40-1,"-")</f>
        <v>-0.10033291193768512</v>
      </c>
      <c r="M40" s="24">
        <f>IFERROR(I40-E40,"-")</f>
        <v>-463733</v>
      </c>
      <c r="N40" s="25">
        <f>IFERROR(I40/I38,"-")</f>
        <v>0.41519899039249303</v>
      </c>
    </row>
    <row r="41" spans="1:14" x14ac:dyDescent="0.25">
      <c r="B41" s="272"/>
      <c r="C41" s="277" t="s">
        <v>22</v>
      </c>
      <c r="D41" s="26" t="s">
        <v>30</v>
      </c>
      <c r="E41" s="53">
        <v>7.7678094151888821</v>
      </c>
      <c r="F41" s="53">
        <v>6.8402382490482632</v>
      </c>
      <c r="G41" s="53">
        <v>7.1290659289847085</v>
      </c>
      <c r="H41" s="53">
        <v>7.378386609473794</v>
      </c>
      <c r="I41" s="53">
        <v>7.2163244160098223</v>
      </c>
      <c r="J41" s="36">
        <f t="shared" si="6"/>
        <v>-2.1964448603965181E-2</v>
      </c>
      <c r="K41" s="37">
        <f t="shared" si="7"/>
        <v>-0.16206219346397166</v>
      </c>
      <c r="L41" s="36">
        <f t="shared" si="8"/>
        <v>-7.0996206227808112E-2</v>
      </c>
      <c r="M41" s="37">
        <f t="shared" si="9"/>
        <v>-0.5514849991790598</v>
      </c>
      <c r="N41" s="38"/>
    </row>
    <row r="42" spans="1:14" x14ac:dyDescent="0.25">
      <c r="B42" s="272"/>
      <c r="C42" s="278"/>
      <c r="D42" s="4" t="s">
        <v>31</v>
      </c>
      <c r="E42" s="54">
        <f t="shared" ref="E42:I42" si="10">E39/E33</f>
        <v>7.4954403797286284</v>
      </c>
      <c r="F42" s="54">
        <f t="shared" si="10"/>
        <v>6.9248409925647225</v>
      </c>
      <c r="G42" s="54">
        <f t="shared" si="10"/>
        <v>6.932464916278767</v>
      </c>
      <c r="H42" s="54">
        <f t="shared" si="10"/>
        <v>7.1253564100760878</v>
      </c>
      <c r="I42" s="54">
        <f t="shared" si="10"/>
        <v>6.7986016875864079</v>
      </c>
      <c r="J42" s="40">
        <f t="shared" si="6"/>
        <v>-4.5858017997192468E-2</v>
      </c>
      <c r="K42" s="41">
        <f t="shared" si="7"/>
        <v>-0.32675472248967985</v>
      </c>
      <c r="L42" s="40">
        <f t="shared" si="8"/>
        <v>-9.2968345666095353E-2</v>
      </c>
      <c r="M42" s="41">
        <f t="shared" si="9"/>
        <v>-0.69683869214222049</v>
      </c>
      <c r="N42" s="42"/>
    </row>
    <row r="43" spans="1:14" x14ac:dyDescent="0.25">
      <c r="B43" s="272"/>
      <c r="C43" s="279"/>
      <c r="D43" s="32" t="s">
        <v>32</v>
      </c>
      <c r="E43" s="43">
        <f>IFERROR(E40/E34,"-")</f>
        <v>8.1169882827317821</v>
      </c>
      <c r="F43" s="43">
        <f t="shared" ref="F43:I43" si="11">IFERROR(F40/F34,"-")</f>
        <v>6.7480053840829859</v>
      </c>
      <c r="G43" s="43">
        <f t="shared" si="11"/>
        <v>7.4304103238841659</v>
      </c>
      <c r="H43" s="43">
        <f t="shared" si="11"/>
        <v>7.7809349022994709</v>
      </c>
      <c r="I43" s="43">
        <f t="shared" si="11"/>
        <v>7.8999954403483574</v>
      </c>
      <c r="J43" s="34">
        <f>IFERROR(I43/H43-1,"-")</f>
        <v>1.5301572310250311E-2</v>
      </c>
      <c r="K43" s="33">
        <f>IFERROR(I43-H43,"-")</f>
        <v>0.1190605380488865</v>
      </c>
      <c r="L43" s="34">
        <f>IFERROR(I43/E43-1,"-")</f>
        <v>-2.6733171815100265E-2</v>
      </c>
      <c r="M43" s="33">
        <f>IFERROR(I43-E43,"-")</f>
        <v>-0.21699284238342464</v>
      </c>
      <c r="N43" s="55"/>
    </row>
    <row r="44" spans="1:14" x14ac:dyDescent="0.25">
      <c r="A44" s="56"/>
      <c r="B44" s="272"/>
      <c r="C44" s="280" t="s">
        <v>34</v>
      </c>
      <c r="D44" s="15" t="s">
        <v>30</v>
      </c>
      <c r="E44" s="57">
        <v>0.67192823926387557</v>
      </c>
      <c r="F44" s="57">
        <v>0.38237984856351559</v>
      </c>
      <c r="G44" s="57">
        <v>0.63514820255836268</v>
      </c>
      <c r="H44" s="57">
        <v>0.71202240207954559</v>
      </c>
      <c r="I44" s="57">
        <v>0.72327549742346608</v>
      </c>
      <c r="J44" s="57">
        <f t="shared" si="6"/>
        <v>1.5804411927285544E-2</v>
      </c>
      <c r="K44" s="44">
        <f>(I44-H44)*100</f>
        <v>1.1253095343920494</v>
      </c>
      <c r="L44" s="17">
        <f t="shared" si="8"/>
        <v>7.6417770766478821E-2</v>
      </c>
      <c r="M44" s="44">
        <f>(I44-E44)*100</f>
        <v>5.134725815959051</v>
      </c>
      <c r="N44" s="18"/>
    </row>
    <row r="45" spans="1:14" x14ac:dyDescent="0.25">
      <c r="B45" s="272"/>
      <c r="C45" s="281"/>
      <c r="D45" s="19" t="s">
        <v>31</v>
      </c>
      <c r="E45" s="58">
        <v>0.72226642087901427</v>
      </c>
      <c r="F45" s="58">
        <v>0.46630368359626001</v>
      </c>
      <c r="G45" s="58">
        <v>0.67828567936803452</v>
      </c>
      <c r="H45" s="58">
        <v>0.78253357023995396</v>
      </c>
      <c r="I45" s="58">
        <v>0.74850931295992884</v>
      </c>
      <c r="J45" s="58">
        <f t="shared" si="6"/>
        <v>-4.3479613621677626E-2</v>
      </c>
      <c r="K45" s="45">
        <f>(I45-H45)*100</f>
        <v>-3.4024257280025116</v>
      </c>
      <c r="L45" s="21">
        <f t="shared" si="8"/>
        <v>3.6334088533392483E-2</v>
      </c>
      <c r="M45" s="45">
        <f>(I45-E45)*100</f>
        <v>2.624289208091457</v>
      </c>
      <c r="N45" s="22"/>
    </row>
    <row r="46" spans="1:14" x14ac:dyDescent="0.25">
      <c r="B46" s="272"/>
      <c r="C46" s="282"/>
      <c r="D46" s="23" t="s">
        <v>32</v>
      </c>
      <c r="E46" s="59">
        <v>0.62071472246847137</v>
      </c>
      <c r="F46" s="59">
        <v>0.3182917367153793</v>
      </c>
      <c r="G46" s="59">
        <v>0.58219828779666127</v>
      </c>
      <c r="H46" s="59">
        <v>0.62939927757710479</v>
      </c>
      <c r="I46" s="59">
        <v>0.69048905178456166</v>
      </c>
      <c r="J46" s="25">
        <f>IFERROR(I46/H46-1,"-")</f>
        <v>9.70604453863122E-2</v>
      </c>
      <c r="K46" s="24">
        <f>IFERROR(I46-H46,"-")</f>
        <v>6.1089774207456871E-2</v>
      </c>
      <c r="L46" s="25">
        <f>IFERROR(I46/E46-1,"-")</f>
        <v>0.11240965743266118</v>
      </c>
      <c r="M46" s="24">
        <f>IFERROR(I46-E46,"-")</f>
        <v>6.9774329316090289E-2</v>
      </c>
      <c r="N46" s="46"/>
    </row>
    <row r="47" spans="1:14" x14ac:dyDescent="0.25">
      <c r="B47" s="272"/>
      <c r="C47" s="283" t="s">
        <v>37</v>
      </c>
      <c r="D47" s="26" t="s">
        <v>30</v>
      </c>
      <c r="E47" s="51">
        <v>41159</v>
      </c>
      <c r="F47" s="51">
        <v>24064.333333333332</v>
      </c>
      <c r="G47" s="51">
        <v>38224.583333333336</v>
      </c>
      <c r="H47" s="51">
        <v>37475.083333333336</v>
      </c>
      <c r="I47" s="51">
        <v>37832.666666666664</v>
      </c>
      <c r="J47" s="36">
        <f>I47/H47-1</f>
        <v>9.5418956150863377E-3</v>
      </c>
      <c r="K47" s="27">
        <f>I47-H47</f>
        <v>357.58333333332848</v>
      </c>
      <c r="L47" s="36">
        <f>I47/E47-1</f>
        <v>-8.0816670311070093E-2</v>
      </c>
      <c r="M47" s="27">
        <f>I47-E47</f>
        <v>-3326.3333333333358</v>
      </c>
      <c r="N47" s="38">
        <f>I47/$I$22</f>
        <v>0.99259259259259258</v>
      </c>
    </row>
    <row r="48" spans="1:14" x14ac:dyDescent="0.25">
      <c r="B48" s="272"/>
      <c r="C48" s="278"/>
      <c r="D48" s="4" t="s">
        <v>31</v>
      </c>
      <c r="E48" s="52">
        <v>20753.333333333332</v>
      </c>
      <c r="F48" s="52">
        <v>10403.25</v>
      </c>
      <c r="G48" s="52">
        <v>21062.5</v>
      </c>
      <c r="H48" s="52">
        <v>20218.416666666668</v>
      </c>
      <c r="I48" s="52">
        <v>21375.5</v>
      </c>
      <c r="J48" s="40">
        <f>I48/H48-1</f>
        <v>5.7229176369728796E-2</v>
      </c>
      <c r="K48" s="29">
        <f>I48-H48</f>
        <v>1157.0833333333321</v>
      </c>
      <c r="L48" s="40">
        <f>I48/E48-1</f>
        <v>2.9979119820109368E-2</v>
      </c>
      <c r="M48" s="29">
        <f>I48-E48</f>
        <v>622.16666666666788</v>
      </c>
      <c r="N48" s="42">
        <f>I48/$I$22</f>
        <v>0.56081595172504262</v>
      </c>
    </row>
    <row r="49" spans="2:14" x14ac:dyDescent="0.25">
      <c r="B49" s="273"/>
      <c r="C49" s="279"/>
      <c r="D49" s="32" t="s">
        <v>32</v>
      </c>
      <c r="E49" s="33">
        <v>20405.666666666668</v>
      </c>
      <c r="F49" s="33">
        <v>13661.083333333334</v>
      </c>
      <c r="G49" s="33">
        <v>17162.083333333332</v>
      </c>
      <c r="H49" s="33">
        <v>17256.666666666668</v>
      </c>
      <c r="I49" s="33">
        <v>16457.166666666668</v>
      </c>
      <c r="J49" s="34">
        <f>IFERROR(I49/H49-1,"-")</f>
        <v>-4.6329920803554137E-2</v>
      </c>
      <c r="K49" s="33">
        <f>IFERROR(I49-H49,"-")</f>
        <v>-799.5</v>
      </c>
      <c r="L49" s="34">
        <f>IFERROR(I49/E49-1,"-")</f>
        <v>-0.19350017152098276</v>
      </c>
      <c r="M49" s="33">
        <f>IFERROR(I49-E49,"-")</f>
        <v>-3948.5</v>
      </c>
      <c r="N49" s="34">
        <f>IFERROR(I49/I47,"-")</f>
        <v>0.43499885460536758</v>
      </c>
    </row>
    <row r="50" spans="2:14" ht="6" customHeight="1" x14ac:dyDescent="0.25">
      <c r="B50" s="267"/>
      <c r="C50" s="267"/>
      <c r="D50" s="267"/>
      <c r="E50" s="267"/>
      <c r="F50" s="267"/>
      <c r="G50" s="267"/>
      <c r="H50" s="267"/>
      <c r="I50" s="267"/>
      <c r="J50" s="267"/>
      <c r="K50" s="267"/>
      <c r="L50" s="267"/>
      <c r="M50" s="267"/>
      <c r="N50" s="47"/>
    </row>
    <row r="51" spans="2:14" ht="28.5" customHeight="1" x14ac:dyDescent="0.25">
      <c r="B51" s="268" t="s">
        <v>38</v>
      </c>
      <c r="C51" s="269"/>
      <c r="D51" s="269"/>
      <c r="E51" s="269"/>
      <c r="F51" s="269"/>
      <c r="G51" s="269"/>
      <c r="H51" s="269"/>
      <c r="I51" s="269"/>
      <c r="J51" s="269"/>
      <c r="K51" s="269"/>
      <c r="L51" s="269"/>
      <c r="M51" s="269"/>
    </row>
    <row r="52" spans="2:14" x14ac:dyDescent="0.25">
      <c r="B52" s="60"/>
    </row>
    <row r="54" spans="2:14" ht="21.75" thickBot="1" x14ac:dyDescent="0.3">
      <c r="B54" s="270" t="s">
        <v>223</v>
      </c>
      <c r="C54" s="270"/>
      <c r="D54" s="270"/>
      <c r="E54" s="270"/>
      <c r="F54" s="270"/>
      <c r="G54" s="270"/>
      <c r="H54" s="270"/>
      <c r="I54" s="270"/>
      <c r="J54" s="270"/>
      <c r="K54" s="270"/>
      <c r="L54" s="270"/>
      <c r="M54" s="270"/>
      <c r="N54" s="12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4">
        <v>2020</v>
      </c>
      <c r="F56" s="14">
        <v>2021</v>
      </c>
      <c r="G56" s="14">
        <v>2022</v>
      </c>
      <c r="H56" s="14">
        <v>2023</v>
      </c>
      <c r="I56" s="14">
        <v>2024</v>
      </c>
      <c r="J56" s="14" t="str">
        <f>CONCATENATE("var. ",RIGHT(I56,2),"/",RIGHT(H56,2))</f>
        <v>var. 24/23</v>
      </c>
      <c r="K56" s="14" t="str">
        <f>CONCATENATE("dif. ",RIGHT(I56,2),"/",RIGHT(H56,2))</f>
        <v>dif. 24/23</v>
      </c>
      <c r="L56" s="14" t="str">
        <f>CONCATENATE("var. ",RIGHT(I56,2),"/",RIGHT(E56,2))</f>
        <v>var. 24/20</v>
      </c>
      <c r="M56" s="14" t="str">
        <f>CONCATENATE("dif. ",RIGHT(I56,2),"/",RIGHT(E56,2))</f>
        <v>dif. 24/20</v>
      </c>
      <c r="N56" s="14" t="str">
        <f>CONCATENATE("cuota ",I56)</f>
        <v>cuota 2024</v>
      </c>
    </row>
    <row r="57" spans="2:14" x14ac:dyDescent="0.25">
      <c r="B57" s="271" t="s">
        <v>45</v>
      </c>
      <c r="C57" s="274" t="s">
        <v>8</v>
      </c>
      <c r="D57" s="15" t="s">
        <v>30</v>
      </c>
      <c r="E57" s="49">
        <v>375345</v>
      </c>
      <c r="F57" s="49">
        <v>492258</v>
      </c>
      <c r="G57" s="49">
        <v>1243535</v>
      </c>
      <c r="H57" s="49">
        <v>1319978</v>
      </c>
      <c r="I57" s="49">
        <v>1387823</v>
      </c>
      <c r="J57" s="17">
        <f t="shared" ref="J57:J73" si="12">I57/H57-1</f>
        <v>5.139858391579244E-2</v>
      </c>
      <c r="K57" s="16">
        <f t="shared" ref="K57:K73" si="13">I57-H57</f>
        <v>67845</v>
      </c>
      <c r="L57" s="17">
        <f t="shared" ref="L57:L73" si="14">I57/E57-1</f>
        <v>2.6974596704365319</v>
      </c>
      <c r="M57" s="16">
        <f t="shared" ref="M57:M73" si="15">I57-E57</f>
        <v>1012478</v>
      </c>
      <c r="N57" s="17">
        <f>I57/$I$57</f>
        <v>1</v>
      </c>
    </row>
    <row r="58" spans="2:14" x14ac:dyDescent="0.25">
      <c r="B58" s="272"/>
      <c r="C58" s="275"/>
      <c r="D58" s="19" t="s">
        <v>31</v>
      </c>
      <c r="E58" s="50">
        <v>206279</v>
      </c>
      <c r="F58" s="50">
        <v>256749</v>
      </c>
      <c r="G58" s="50">
        <v>752557</v>
      </c>
      <c r="H58" s="50">
        <v>810513</v>
      </c>
      <c r="I58" s="50">
        <v>861467</v>
      </c>
      <c r="J58" s="21">
        <f t="shared" si="12"/>
        <v>6.2866357479768986E-2</v>
      </c>
      <c r="K58" s="20">
        <f t="shared" si="13"/>
        <v>50954</v>
      </c>
      <c r="L58" s="21">
        <f t="shared" si="14"/>
        <v>3.1762224947764919</v>
      </c>
      <c r="M58" s="20">
        <f t="shared" si="15"/>
        <v>655188</v>
      </c>
      <c r="N58" s="21">
        <f t="shared" ref="N58" si="16">I58/$I$57</f>
        <v>0.62073261503808486</v>
      </c>
    </row>
    <row r="59" spans="2:14" x14ac:dyDescent="0.25">
      <c r="B59" s="272"/>
      <c r="C59" s="276"/>
      <c r="D59" s="23" t="s">
        <v>32</v>
      </c>
      <c r="E59" s="24">
        <v>169066</v>
      </c>
      <c r="F59" s="24">
        <v>235509</v>
      </c>
      <c r="G59" s="24">
        <v>490978</v>
      </c>
      <c r="H59" s="24">
        <v>509465</v>
      </c>
      <c r="I59" s="24">
        <v>526356</v>
      </c>
      <c r="J59" s="25">
        <f>IFERROR(I59/H59-1,"-")</f>
        <v>3.3154387445653688E-2</v>
      </c>
      <c r="K59" s="24">
        <f>IFERROR(I59-H59,"-")</f>
        <v>16891</v>
      </c>
      <c r="L59" s="25">
        <f>IFERROR(I59/E59-1,"-")</f>
        <v>2.1133166928891676</v>
      </c>
      <c r="M59" s="24">
        <f>IFERROR(I59-E59,"-")</f>
        <v>357290</v>
      </c>
      <c r="N59" s="25">
        <f>IFERROR(I59/I57,"-")</f>
        <v>0.3792673849619152</v>
      </c>
    </row>
    <row r="60" spans="2:14" x14ac:dyDescent="0.25">
      <c r="B60" s="272"/>
      <c r="C60" s="277" t="s">
        <v>33</v>
      </c>
      <c r="D60" s="26" t="s">
        <v>30</v>
      </c>
      <c r="E60" s="51">
        <v>375345</v>
      </c>
      <c r="F60" s="51">
        <v>492258</v>
      </c>
      <c r="G60" s="51">
        <v>1243535</v>
      </c>
      <c r="H60" s="51">
        <v>1319978</v>
      </c>
      <c r="I60" s="51">
        <v>1387823</v>
      </c>
      <c r="J60" s="36">
        <f t="shared" si="12"/>
        <v>5.139858391579244E-2</v>
      </c>
      <c r="K60" s="51">
        <f t="shared" si="13"/>
        <v>67845</v>
      </c>
      <c r="L60" s="36">
        <f t="shared" si="14"/>
        <v>2.6974596704365319</v>
      </c>
      <c r="M60" s="51">
        <f t="shared" si="15"/>
        <v>1012478</v>
      </c>
      <c r="N60" s="36">
        <f>I60/$I$60</f>
        <v>1</v>
      </c>
    </row>
    <row r="61" spans="2:14" x14ac:dyDescent="0.25">
      <c r="B61" s="272"/>
      <c r="C61" s="278"/>
      <c r="D61" s="4" t="s">
        <v>31</v>
      </c>
      <c r="E61" s="52">
        <v>206279</v>
      </c>
      <c r="F61" s="52">
        <v>256749</v>
      </c>
      <c r="G61" s="52">
        <v>752557</v>
      </c>
      <c r="H61" s="52">
        <v>810513</v>
      </c>
      <c r="I61" s="52">
        <v>861467</v>
      </c>
      <c r="J61" s="40">
        <f t="shared" si="12"/>
        <v>6.2866357479768986E-2</v>
      </c>
      <c r="K61" s="52">
        <f t="shared" si="13"/>
        <v>50954</v>
      </c>
      <c r="L61" s="40">
        <f t="shared" si="14"/>
        <v>3.1762224947764919</v>
      </c>
      <c r="M61" s="52">
        <f t="shared" si="15"/>
        <v>655188</v>
      </c>
      <c r="N61" s="40">
        <f t="shared" ref="N61" si="17">I61/$I$60</f>
        <v>0.62073261503808486</v>
      </c>
    </row>
    <row r="62" spans="2:14" x14ac:dyDescent="0.25">
      <c r="B62" s="272"/>
      <c r="C62" s="279"/>
      <c r="D62" s="32" t="s">
        <v>32</v>
      </c>
      <c r="E62" s="33">
        <v>169066</v>
      </c>
      <c r="F62" s="33">
        <v>235509</v>
      </c>
      <c r="G62" s="33">
        <v>490978</v>
      </c>
      <c r="H62" s="33">
        <v>509465</v>
      </c>
      <c r="I62" s="33">
        <v>526356</v>
      </c>
      <c r="J62" s="34">
        <f>IFERROR(I62/H62-1,"-")</f>
        <v>3.3154387445653688E-2</v>
      </c>
      <c r="K62" s="33">
        <f>IFERROR(I62-H62,"-")</f>
        <v>16891</v>
      </c>
      <c r="L62" s="34">
        <f>IFERROR(I62/E62-1,"-")</f>
        <v>2.1133166928891676</v>
      </c>
      <c r="M62" s="33">
        <f>IFERROR(I62-E62,"-")</f>
        <v>357290</v>
      </c>
      <c r="N62" s="61">
        <f>IFERROR(I62/I60,"-")</f>
        <v>0.3792673849619152</v>
      </c>
    </row>
    <row r="63" spans="2:14" x14ac:dyDescent="0.25">
      <c r="B63" s="272"/>
      <c r="C63" s="274" t="s">
        <v>21</v>
      </c>
      <c r="D63" s="15" t="s">
        <v>30</v>
      </c>
      <c r="E63" s="49">
        <v>2858440</v>
      </c>
      <c r="F63" s="49">
        <v>3367162</v>
      </c>
      <c r="G63" s="49">
        <v>8865243</v>
      </c>
      <c r="H63" s="49">
        <v>9739308</v>
      </c>
      <c r="I63" s="49">
        <v>10014981</v>
      </c>
      <c r="J63" s="17">
        <f t="shared" si="12"/>
        <v>2.8305193757092395E-2</v>
      </c>
      <c r="K63" s="16">
        <f t="shared" si="13"/>
        <v>275673</v>
      </c>
      <c r="L63" s="17">
        <f t="shared" si="14"/>
        <v>2.5036526916779782</v>
      </c>
      <c r="M63" s="16">
        <f t="shared" si="15"/>
        <v>7156541</v>
      </c>
      <c r="N63" s="17">
        <f>I63/$I$63</f>
        <v>1</v>
      </c>
    </row>
    <row r="64" spans="2:14" x14ac:dyDescent="0.25">
      <c r="B64" s="272"/>
      <c r="C64" s="275"/>
      <c r="D64" s="19" t="s">
        <v>31</v>
      </c>
      <c r="E64" s="50">
        <v>1557028</v>
      </c>
      <c r="F64" s="50">
        <v>1777946</v>
      </c>
      <c r="G64" s="50">
        <v>5217075</v>
      </c>
      <c r="H64" s="50">
        <v>5775194</v>
      </c>
      <c r="I64" s="50">
        <v>5856771</v>
      </c>
      <c r="J64" s="21">
        <f t="shared" si="12"/>
        <v>1.4125412929851366E-2</v>
      </c>
      <c r="K64" s="20">
        <f t="shared" si="13"/>
        <v>81577</v>
      </c>
      <c r="L64" s="21">
        <f t="shared" si="14"/>
        <v>2.7615065368124401</v>
      </c>
      <c r="M64" s="20">
        <f t="shared" si="15"/>
        <v>4299743</v>
      </c>
      <c r="N64" s="21">
        <f t="shared" ref="N64" si="18">I64/$I$63</f>
        <v>0.58480100960750703</v>
      </c>
    </row>
    <row r="65" spans="2:14" x14ac:dyDescent="0.25">
      <c r="B65" s="272"/>
      <c r="C65" s="276"/>
      <c r="D65" s="23" t="s">
        <v>32</v>
      </c>
      <c r="E65" s="24">
        <v>1301412</v>
      </c>
      <c r="F65" s="24">
        <v>1589216</v>
      </c>
      <c r="G65" s="24">
        <v>3648168</v>
      </c>
      <c r="H65" s="24">
        <v>3964114</v>
      </c>
      <c r="I65" s="24">
        <v>4158210</v>
      </c>
      <c r="J65" s="25">
        <f>IFERROR(I65/H65-1,"-")</f>
        <v>4.8963274012805869E-2</v>
      </c>
      <c r="K65" s="24">
        <f>IFERROR(I65-H65,"-")</f>
        <v>194096</v>
      </c>
      <c r="L65" s="25">
        <f>IFERROR(I65/E65-1,"-")</f>
        <v>2.1951526495836831</v>
      </c>
      <c r="M65" s="24">
        <f>IFERROR(I65-E65,"-")</f>
        <v>2856798</v>
      </c>
      <c r="N65" s="25">
        <f>IFERROR(I65/I63,"-")</f>
        <v>0.41519899039249303</v>
      </c>
    </row>
    <row r="66" spans="2:14" x14ac:dyDescent="0.25">
      <c r="B66" s="272"/>
      <c r="C66" s="277" t="s">
        <v>22</v>
      </c>
      <c r="D66" s="26" t="s">
        <v>30</v>
      </c>
      <c r="E66" s="53">
        <v>7.6155004062928775</v>
      </c>
      <c r="F66" s="53">
        <v>6.8402382490482632</v>
      </c>
      <c r="G66" s="53">
        <v>7.1290659289847085</v>
      </c>
      <c r="H66" s="53">
        <v>7.378386609473794</v>
      </c>
      <c r="I66" s="53">
        <v>7.2163244160098223</v>
      </c>
      <c r="J66" s="36">
        <f t="shared" si="12"/>
        <v>-2.1964448603965181E-2</v>
      </c>
      <c r="K66" s="37">
        <f t="shared" si="13"/>
        <v>-0.16206219346397166</v>
      </c>
      <c r="L66" s="36">
        <f t="shared" si="14"/>
        <v>-5.2416252246957562E-2</v>
      </c>
      <c r="M66" s="37">
        <f t="shared" si="15"/>
        <v>-0.39917599028305517</v>
      </c>
      <c r="N66" s="36"/>
    </row>
    <row r="67" spans="2:14" x14ac:dyDescent="0.25">
      <c r="B67" s="272"/>
      <c r="C67" s="278"/>
      <c r="D67" s="4" t="s">
        <v>31</v>
      </c>
      <c r="E67" s="54">
        <f t="shared" ref="E67:I67" si="19">E64/E58</f>
        <v>7.5481653488721587</v>
      </c>
      <c r="F67" s="54">
        <f t="shared" si="19"/>
        <v>6.9248409925647225</v>
      </c>
      <c r="G67" s="54">
        <f t="shared" si="19"/>
        <v>6.932464916278767</v>
      </c>
      <c r="H67" s="54">
        <f t="shared" si="19"/>
        <v>7.1253564100760878</v>
      </c>
      <c r="I67" s="54">
        <f t="shared" si="19"/>
        <v>6.7986016875864079</v>
      </c>
      <c r="J67" s="40">
        <f t="shared" si="12"/>
        <v>-4.5858017997192468E-2</v>
      </c>
      <c r="K67" s="41">
        <f t="shared" si="13"/>
        <v>-0.32675472248967985</v>
      </c>
      <c r="L67" s="40">
        <f t="shared" si="14"/>
        <v>-9.9304086044928797E-2</v>
      </c>
      <c r="M67" s="41">
        <f t="shared" si="15"/>
        <v>-0.7495636612857508</v>
      </c>
      <c r="N67" s="40"/>
    </row>
    <row r="68" spans="2:14" x14ac:dyDescent="0.25">
      <c r="B68" s="272"/>
      <c r="C68" s="279"/>
      <c r="D68" s="32" t="s">
        <v>32</v>
      </c>
      <c r="E68" s="43">
        <f>IFERROR(E65/E59,"-")</f>
        <v>7.6976565365005385</v>
      </c>
      <c r="F68" s="43">
        <f t="shared" ref="F68:I68" si="20">IFERROR(F65/F59,"-")</f>
        <v>6.7480053840829859</v>
      </c>
      <c r="G68" s="43">
        <f t="shared" si="20"/>
        <v>7.4304103238841659</v>
      </c>
      <c r="H68" s="43">
        <f t="shared" si="20"/>
        <v>7.7809349022994709</v>
      </c>
      <c r="I68" s="43">
        <f t="shared" si="20"/>
        <v>7.8999954403483574</v>
      </c>
      <c r="J68" s="34">
        <f>IFERROR(I68/H68-1,"-")</f>
        <v>1.5301572310250311E-2</v>
      </c>
      <c r="K68" s="33">
        <f>IFERROR(I68-H68,"-")</f>
        <v>0.1190605380488865</v>
      </c>
      <c r="L68" s="34">
        <f>IFERROR(I68/E68-1,"-")</f>
        <v>2.6285779690010003E-2</v>
      </c>
      <c r="M68" s="33">
        <f>IFERROR(I68-E68,"-")</f>
        <v>0.20233890384781894</v>
      </c>
      <c r="N68" s="61">
        <f>IFERROR(I68/I66,"-")</f>
        <v>1.0947395079442066</v>
      </c>
    </row>
    <row r="69" spans="2:14" x14ac:dyDescent="0.25">
      <c r="B69" s="272"/>
      <c r="C69" s="280" t="s">
        <v>34</v>
      </c>
      <c r="D69" s="15" t="s">
        <v>30</v>
      </c>
      <c r="E69" s="57">
        <v>0.41641203353334449</v>
      </c>
      <c r="F69" s="57">
        <v>0.38237984856351559</v>
      </c>
      <c r="G69" s="57">
        <v>0.63514820255836268</v>
      </c>
      <c r="H69" s="57">
        <v>0.71202240207954559</v>
      </c>
      <c r="I69" s="57">
        <v>0.72327549742346608</v>
      </c>
      <c r="J69" s="57">
        <f t="shared" si="12"/>
        <v>1.5804411927285544E-2</v>
      </c>
      <c r="K69" s="44">
        <f t="shared" si="13"/>
        <v>1.1253095343920494E-2</v>
      </c>
      <c r="L69" s="17">
        <f t="shared" si="14"/>
        <v>0.73692266115923677</v>
      </c>
      <c r="M69" s="44">
        <f t="shared" si="15"/>
        <v>0.30686346389012159</v>
      </c>
      <c r="N69" s="17"/>
    </row>
    <row r="70" spans="2:14" x14ac:dyDescent="0.25">
      <c r="B70" s="272"/>
      <c r="C70" s="281"/>
      <c r="D70" s="19" t="s">
        <v>31</v>
      </c>
      <c r="E70" s="58">
        <v>0.47595609055413801</v>
      </c>
      <c r="F70" s="58">
        <v>0.46630368359626001</v>
      </c>
      <c r="G70" s="58">
        <v>0.67828567936803452</v>
      </c>
      <c r="H70" s="58">
        <v>0.78253357023995396</v>
      </c>
      <c r="I70" s="58">
        <v>0.74850931295992884</v>
      </c>
      <c r="J70" s="58">
        <f t="shared" si="12"/>
        <v>-4.3479613621677626E-2</v>
      </c>
      <c r="K70" s="45">
        <f t="shared" si="13"/>
        <v>-3.4024257280025116E-2</v>
      </c>
      <c r="L70" s="21">
        <f t="shared" si="14"/>
        <v>0.57264362787850298</v>
      </c>
      <c r="M70" s="45">
        <f t="shared" si="15"/>
        <v>0.27255322240579083</v>
      </c>
      <c r="N70" s="21"/>
    </row>
    <row r="71" spans="2:14" x14ac:dyDescent="0.25">
      <c r="B71" s="272"/>
      <c r="C71" s="282"/>
      <c r="D71" s="23" t="s">
        <v>32</v>
      </c>
      <c r="E71" s="59">
        <v>0.36219935976969075</v>
      </c>
      <c r="F71" s="59">
        <v>0.3182917367153793</v>
      </c>
      <c r="G71" s="59">
        <v>0.58219828779666127</v>
      </c>
      <c r="H71" s="59">
        <v>0.62939927757710479</v>
      </c>
      <c r="I71" s="59">
        <v>0.69048905178456166</v>
      </c>
      <c r="J71" s="25">
        <f>IFERROR(I71/H71-1,"-")</f>
        <v>9.70604453863122E-2</v>
      </c>
      <c r="K71" s="24">
        <f>IFERROR(I71-H71,"-")</f>
        <v>6.1089774207456871E-2</v>
      </c>
      <c r="L71" s="25">
        <f>IFERROR(I71/E71-1,"-")</f>
        <v>0.90637844369360088</v>
      </c>
      <c r="M71" s="24">
        <f>IFERROR(I71-E71,"-")</f>
        <v>0.3282896920148709</v>
      </c>
      <c r="N71" s="25">
        <f>IFERROR(I71/I69,"-")</f>
        <v>0.95466949211510688</v>
      </c>
    </row>
    <row r="72" spans="2:14" x14ac:dyDescent="0.25">
      <c r="B72" s="272"/>
      <c r="C72" s="283" t="s">
        <v>39</v>
      </c>
      <c r="D72" s="26" t="s">
        <v>30</v>
      </c>
      <c r="E72" s="51">
        <v>20336</v>
      </c>
      <c r="F72" s="51">
        <v>24064</v>
      </c>
      <c r="G72" s="51">
        <v>38225</v>
      </c>
      <c r="H72" s="51">
        <v>37475</v>
      </c>
      <c r="I72" s="51">
        <v>37833</v>
      </c>
      <c r="J72" s="36">
        <f t="shared" si="12"/>
        <v>9.55303535690466E-3</v>
      </c>
      <c r="K72" s="27">
        <f t="shared" si="13"/>
        <v>358</v>
      </c>
      <c r="L72" s="36">
        <f t="shared" si="14"/>
        <v>0.86039535798583788</v>
      </c>
      <c r="M72" s="27">
        <f t="shared" si="15"/>
        <v>17497</v>
      </c>
      <c r="N72" s="36">
        <f>I72/$I$72</f>
        <v>1</v>
      </c>
    </row>
    <row r="73" spans="2:14" x14ac:dyDescent="0.25">
      <c r="B73" s="272"/>
      <c r="C73" s="278"/>
      <c r="D73" s="4" t="s">
        <v>31</v>
      </c>
      <c r="E73" s="52">
        <v>9541</v>
      </c>
      <c r="F73" s="52">
        <v>10403</v>
      </c>
      <c r="G73" s="52">
        <v>21063</v>
      </c>
      <c r="H73" s="52">
        <v>20218</v>
      </c>
      <c r="I73" s="52">
        <v>21376</v>
      </c>
      <c r="J73" s="40">
        <f t="shared" si="12"/>
        <v>5.7275694925314147E-2</v>
      </c>
      <c r="K73" s="29">
        <f t="shared" si="13"/>
        <v>1158</v>
      </c>
      <c r="L73" s="40">
        <f t="shared" si="14"/>
        <v>1.240436012996541</v>
      </c>
      <c r="M73" s="29">
        <f t="shared" si="15"/>
        <v>11835</v>
      </c>
      <c r="N73" s="40">
        <f t="shared" ref="N73" si="21">I73/$I$72</f>
        <v>0.56500938334258455</v>
      </c>
    </row>
    <row r="74" spans="2:14" x14ac:dyDescent="0.25">
      <c r="B74" s="273"/>
      <c r="C74" s="279"/>
      <c r="D74" s="32" t="s">
        <v>32</v>
      </c>
      <c r="E74" s="33">
        <v>10795</v>
      </c>
      <c r="F74" s="33">
        <v>13661</v>
      </c>
      <c r="G74" s="33">
        <v>17162</v>
      </c>
      <c r="H74" s="33">
        <v>17257</v>
      </c>
      <c r="I74" s="33">
        <v>16457</v>
      </c>
      <c r="J74" s="34">
        <f>IFERROR(I74/H74-1,"-")</f>
        <v>-4.6357999652315018E-2</v>
      </c>
      <c r="K74" s="33">
        <f>IFERROR(I74-H74,"-")</f>
        <v>-800</v>
      </c>
      <c r="L74" s="34">
        <f>IFERROR(I74/E74-1,"-")</f>
        <v>0.52450208429828615</v>
      </c>
      <c r="M74" s="33">
        <f>IFERROR(I74-E74,"-")</f>
        <v>5662</v>
      </c>
      <c r="N74" s="61">
        <f>IFERROR(I74/I72,"-")</f>
        <v>0.43499061665741551</v>
      </c>
    </row>
    <row r="75" spans="2:14" x14ac:dyDescent="0.25">
      <c r="B75" s="267"/>
      <c r="C75" s="267"/>
      <c r="D75" s="267"/>
      <c r="E75" s="267"/>
      <c r="F75" s="267"/>
      <c r="G75" s="267"/>
      <c r="H75" s="267"/>
      <c r="I75" s="267"/>
      <c r="J75" s="267"/>
      <c r="K75" s="267"/>
      <c r="L75" s="267"/>
      <c r="M75" s="267"/>
      <c r="N75" s="47"/>
    </row>
    <row r="76" spans="2:14" ht="27" customHeight="1" x14ac:dyDescent="0.25">
      <c r="B76" s="268" t="s">
        <v>36</v>
      </c>
      <c r="C76" s="269"/>
      <c r="D76" s="269"/>
      <c r="E76" s="269"/>
      <c r="F76" s="269"/>
      <c r="G76" s="269"/>
      <c r="H76" s="269"/>
      <c r="I76" s="269"/>
      <c r="J76" s="269"/>
      <c r="K76" s="269"/>
      <c r="L76" s="269"/>
      <c r="M76" s="269"/>
    </row>
  </sheetData>
  <mergeCells count="30">
    <mergeCell ref="B4:M4"/>
    <mergeCell ref="B7:B24"/>
    <mergeCell ref="C7:C9"/>
    <mergeCell ref="C10:C12"/>
    <mergeCell ref="C13:C15"/>
    <mergeCell ref="C16:C18"/>
    <mergeCell ref="C19:C21"/>
    <mergeCell ref="C22:C2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1221C2-1399-4A69-A8CD-04B337A28E19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024D8-EA31-4E83-9CE5-1484A6880D91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70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0"/>
      <c r="D5" s="270"/>
      <c r="E5" s="270"/>
      <c r="F5" s="270"/>
      <c r="G5" s="270"/>
      <c r="H5" s="270"/>
      <c r="I5" s="270"/>
      <c r="J5" s="270"/>
      <c r="L5" s="270" t="s">
        <v>270</v>
      </c>
      <c r="M5" s="270"/>
      <c r="N5" s="270"/>
      <c r="O5" s="270"/>
      <c r="P5" s="270"/>
      <c r="Q5" s="270"/>
      <c r="R5" s="270"/>
      <c r="S5" s="270"/>
      <c r="T5" s="270"/>
    </row>
    <row r="6" spans="1:20" ht="6" customHeight="1" x14ac:dyDescent="0.25"/>
    <row r="7" spans="1:20" ht="15.75" x14ac:dyDescent="0.25">
      <c r="B7" s="143"/>
      <c r="C7" s="302" t="s">
        <v>43</v>
      </c>
      <c r="D7" s="303"/>
      <c r="E7" s="303"/>
      <c r="F7" s="303"/>
      <c r="G7" s="303"/>
      <c r="H7" s="303"/>
      <c r="I7" s="303"/>
      <c r="J7" s="303"/>
    </row>
    <row r="8" spans="1:20" s="144" customFormat="1" ht="72" customHeight="1" x14ac:dyDescent="0.25">
      <c r="A8"/>
      <c r="B8" s="183"/>
      <c r="C8" s="172" t="s">
        <v>224</v>
      </c>
      <c r="D8" s="172" t="s">
        <v>225</v>
      </c>
      <c r="E8" s="172" t="s">
        <v>226</v>
      </c>
      <c r="F8" s="172" t="s">
        <v>227</v>
      </c>
      <c r="G8" s="172" t="s">
        <v>228</v>
      </c>
      <c r="H8" s="173" t="str">
        <f>CONCATENATE("var. ",RIGHT(G8,2),"/",RIGHT(F8,2))</f>
        <v>var. 24/23</v>
      </c>
      <c r="I8" s="173" t="str">
        <f>CONCATENATE("var. ",RIGHT(G8,2),"/",RIGHT(C8,2))</f>
        <v>var. 24/19</v>
      </c>
      <c r="J8" s="173" t="str">
        <f>CONCATENATE("Cuota s/ total lugares de residencia ",RIGHT(G8,4))</f>
        <v>Cuota s/ total lugares de residencia 2024</v>
      </c>
      <c r="L8" s="183"/>
      <c r="M8" s="172" t="s">
        <v>224</v>
      </c>
      <c r="N8" s="172" t="s">
        <v>225</v>
      </c>
      <c r="O8" s="172" t="s">
        <v>226</v>
      </c>
      <c r="P8" s="172" t="s">
        <v>227</v>
      </c>
      <c r="Q8" s="172" t="s">
        <v>228</v>
      </c>
      <c r="R8" s="173" t="str">
        <f>CONCATENATE("var. ",RIGHT(Q8,2),"/",RIGHT(P8,2))</f>
        <v>var. 24/23</v>
      </c>
      <c r="S8" s="173" t="str">
        <f>CONCATENATE("var. ",RIGHT(Q8,2),"/",RIGHT(M8,2))</f>
        <v>var. 24/19</v>
      </c>
      <c r="T8" s="173" t="str">
        <f>CONCATENATE("Cuota s/ total lugares de residencia ",RIGHT(Q8,4))</f>
        <v>Cuota s/ total lugares de residencia 2024</v>
      </c>
    </row>
    <row r="9" spans="1:20" x14ac:dyDescent="0.25">
      <c r="B9" s="150" t="s">
        <v>43</v>
      </c>
      <c r="C9" s="151"/>
      <c r="D9" s="151"/>
      <c r="E9" s="151"/>
      <c r="F9" s="151"/>
      <c r="G9" s="151"/>
      <c r="H9" s="152"/>
      <c r="I9" s="152"/>
      <c r="J9" s="152"/>
      <c r="L9" s="153" t="s">
        <v>45</v>
      </c>
      <c r="M9" s="174"/>
      <c r="N9" s="174"/>
      <c r="O9" s="174"/>
      <c r="P9" s="174"/>
      <c r="Q9" s="174"/>
      <c r="R9" s="175"/>
      <c r="S9" s="175"/>
      <c r="T9" s="175"/>
    </row>
    <row r="10" spans="1:20" x14ac:dyDescent="0.25">
      <c r="B10" s="154" t="s">
        <v>68</v>
      </c>
      <c r="C10" s="176">
        <v>468289</v>
      </c>
      <c r="D10" s="176">
        <v>370663</v>
      </c>
      <c r="E10" s="176">
        <v>494720</v>
      </c>
      <c r="F10" s="176">
        <v>510044</v>
      </c>
      <c r="G10" s="176">
        <v>517738</v>
      </c>
      <c r="H10" s="177">
        <f t="shared" ref="H10:H22" si="0">IFERROR(G10/F10-1,"-")</f>
        <v>1.5084973061147755E-2</v>
      </c>
      <c r="I10" s="177">
        <f t="shared" ref="I10:I22" si="1">IFERROR(G10/C10-1,"-")</f>
        <v>0.10559504921106422</v>
      </c>
      <c r="J10" s="177">
        <f t="shared" ref="J10:J22" si="2">G10/G$10</f>
        <v>1</v>
      </c>
      <c r="L10" s="154" t="s">
        <v>68</v>
      </c>
      <c r="M10" s="176">
        <v>130095</v>
      </c>
      <c r="N10" s="176">
        <v>95019</v>
      </c>
      <c r="O10" s="176">
        <v>129320</v>
      </c>
      <c r="P10" s="176">
        <v>133580</v>
      </c>
      <c r="Q10" s="176">
        <v>136620</v>
      </c>
      <c r="R10" s="177">
        <f t="shared" ref="R10:R22" si="3">IFERROR(Q10/P10-1,"-")</f>
        <v>2.2757897888905587E-2</v>
      </c>
      <c r="S10" s="177">
        <f t="shared" ref="S10:S22" si="4">IFERROR(Q10/M10-1,"-")</f>
        <v>5.015565548253198E-2</v>
      </c>
      <c r="T10" s="177">
        <f t="shared" ref="T10:T22" si="5">Q10/Q$10</f>
        <v>1</v>
      </c>
    </row>
    <row r="11" spans="1:20" x14ac:dyDescent="0.25">
      <c r="B11" s="157" t="s">
        <v>97</v>
      </c>
      <c r="C11" s="158">
        <v>76737</v>
      </c>
      <c r="D11" s="158">
        <v>63685</v>
      </c>
      <c r="E11" s="158">
        <v>74177</v>
      </c>
      <c r="F11" s="158">
        <v>71872</v>
      </c>
      <c r="G11" s="158">
        <v>73314</v>
      </c>
      <c r="H11" s="159">
        <f t="shared" si="0"/>
        <v>2.006344612644706E-2</v>
      </c>
      <c r="I11" s="160">
        <f t="shared" si="1"/>
        <v>-4.4606904101020417E-2</v>
      </c>
      <c r="J11" s="159">
        <f t="shared" si="2"/>
        <v>0.14160444085618595</v>
      </c>
      <c r="K11" s="79"/>
      <c r="L11" s="157" t="s">
        <v>97</v>
      </c>
      <c r="M11" s="158">
        <v>9228</v>
      </c>
      <c r="N11" s="158">
        <v>8040</v>
      </c>
      <c r="O11" s="158">
        <v>8569</v>
      </c>
      <c r="P11" s="158">
        <v>8464</v>
      </c>
      <c r="Q11" s="158">
        <v>8382</v>
      </c>
      <c r="R11" s="159">
        <f t="shared" si="3"/>
        <v>-9.6880907372400848E-3</v>
      </c>
      <c r="S11" s="160">
        <f t="shared" si="4"/>
        <v>-9.1677503250975345E-2</v>
      </c>
      <c r="T11" s="159">
        <f t="shared" si="5"/>
        <v>6.1352657004830918E-2</v>
      </c>
    </row>
    <row r="12" spans="1:20" x14ac:dyDescent="0.25">
      <c r="B12" s="162" t="s">
        <v>103</v>
      </c>
      <c r="C12" s="163">
        <v>28670</v>
      </c>
      <c r="D12" s="163">
        <v>28042</v>
      </c>
      <c r="E12" s="163">
        <v>26909</v>
      </c>
      <c r="F12" s="163">
        <v>27496</v>
      </c>
      <c r="G12" s="163">
        <v>27000</v>
      </c>
      <c r="H12" s="164">
        <f t="shared" si="0"/>
        <v>-1.8038987489089275E-2</v>
      </c>
      <c r="I12" s="165">
        <f t="shared" si="1"/>
        <v>-5.824904080920823E-2</v>
      </c>
      <c r="J12" s="164">
        <f t="shared" si="2"/>
        <v>5.2149929114725983E-2</v>
      </c>
      <c r="K12" s="79"/>
      <c r="L12" s="162" t="s">
        <v>103</v>
      </c>
      <c r="M12" s="163">
        <v>3242</v>
      </c>
      <c r="N12" s="163">
        <v>2767</v>
      </c>
      <c r="O12" s="163">
        <v>2051</v>
      </c>
      <c r="P12" s="163">
        <v>3093</v>
      </c>
      <c r="Q12" s="163">
        <v>3103</v>
      </c>
      <c r="R12" s="164">
        <f t="shared" si="3"/>
        <v>3.2331070158422293E-3</v>
      </c>
      <c r="S12" s="165">
        <f t="shared" si="4"/>
        <v>-4.2874768661320117E-2</v>
      </c>
      <c r="T12" s="164">
        <f t="shared" si="5"/>
        <v>2.2712633582198799E-2</v>
      </c>
    </row>
    <row r="13" spans="1:20" x14ac:dyDescent="0.25">
      <c r="B13" s="162" t="s">
        <v>100</v>
      </c>
      <c r="C13" s="163">
        <v>48067</v>
      </c>
      <c r="D13" s="163">
        <v>35643</v>
      </c>
      <c r="E13" s="163">
        <v>47268</v>
      </c>
      <c r="F13" s="163">
        <v>44376</v>
      </c>
      <c r="G13" s="163">
        <v>46314</v>
      </c>
      <c r="H13" s="164">
        <f t="shared" si="0"/>
        <v>4.3672255273120575E-2</v>
      </c>
      <c r="I13" s="165">
        <f t="shared" si="1"/>
        <v>-3.6469927393013912E-2</v>
      </c>
      <c r="J13" s="164">
        <f t="shared" si="2"/>
        <v>8.9454511741459963E-2</v>
      </c>
      <c r="K13" s="79"/>
      <c r="L13" s="162" t="s">
        <v>100</v>
      </c>
      <c r="M13" s="163">
        <v>5986</v>
      </c>
      <c r="N13" s="163">
        <v>5273</v>
      </c>
      <c r="O13" s="163">
        <v>6518</v>
      </c>
      <c r="P13" s="163">
        <v>5371</v>
      </c>
      <c r="Q13" s="163">
        <v>5279</v>
      </c>
      <c r="R13" s="164">
        <f t="shared" si="3"/>
        <v>-1.7129026252094559E-2</v>
      </c>
      <c r="S13" s="165">
        <f t="shared" si="4"/>
        <v>-0.1181089208152355</v>
      </c>
      <c r="T13" s="164">
        <f>Q13/Q$10</f>
        <v>3.8640023422632119E-2</v>
      </c>
    </row>
    <row r="14" spans="1:20" x14ac:dyDescent="0.25">
      <c r="B14" s="157" t="s">
        <v>107</v>
      </c>
      <c r="C14" s="158">
        <v>391552</v>
      </c>
      <c r="D14" s="158">
        <v>306978</v>
      </c>
      <c r="E14" s="158">
        <v>420543</v>
      </c>
      <c r="F14" s="158">
        <v>438172</v>
      </c>
      <c r="G14" s="158">
        <v>444424</v>
      </c>
      <c r="H14" s="159">
        <f t="shared" si="0"/>
        <v>1.4268369498735556E-2</v>
      </c>
      <c r="I14" s="160">
        <f t="shared" si="1"/>
        <v>0.13503187316116372</v>
      </c>
      <c r="J14" s="159">
        <f t="shared" si="2"/>
        <v>0.85839555914381405</v>
      </c>
      <c r="K14" s="79"/>
      <c r="L14" s="157" t="s">
        <v>107</v>
      </c>
      <c r="M14" s="158">
        <v>120867</v>
      </c>
      <c r="N14" s="158">
        <v>86979</v>
      </c>
      <c r="O14" s="158">
        <v>120751</v>
      </c>
      <c r="P14" s="158">
        <v>125116</v>
      </c>
      <c r="Q14" s="158">
        <v>128238</v>
      </c>
      <c r="R14" s="159">
        <f t="shared" si="3"/>
        <v>2.4952843760989829E-2</v>
      </c>
      <c r="S14" s="160">
        <f t="shared" si="4"/>
        <v>6.0984387798158401E-2</v>
      </c>
      <c r="T14" s="159">
        <f t="shared" si="5"/>
        <v>0.93864734299516905</v>
      </c>
    </row>
    <row r="15" spans="1:20" x14ac:dyDescent="0.25">
      <c r="B15" s="162" t="s">
        <v>110</v>
      </c>
      <c r="C15" s="163">
        <v>159417</v>
      </c>
      <c r="D15" s="163">
        <v>98582</v>
      </c>
      <c r="E15" s="163">
        <v>176212</v>
      </c>
      <c r="F15" s="163">
        <v>183489</v>
      </c>
      <c r="G15" s="163">
        <v>188380</v>
      </c>
      <c r="H15" s="164">
        <f t="shared" si="0"/>
        <v>2.6655548833990128E-2</v>
      </c>
      <c r="I15" s="165">
        <f t="shared" si="1"/>
        <v>0.18168074923000677</v>
      </c>
      <c r="J15" s="164">
        <f t="shared" si="2"/>
        <v>0.36385198691229925</v>
      </c>
      <c r="K15" s="79"/>
      <c r="L15" s="162" t="s">
        <v>110</v>
      </c>
      <c r="M15" s="163">
        <v>56612</v>
      </c>
      <c r="N15" s="163">
        <v>30640</v>
      </c>
      <c r="O15" s="163">
        <v>56865</v>
      </c>
      <c r="P15" s="163">
        <v>58084</v>
      </c>
      <c r="Q15" s="163">
        <v>59353</v>
      </c>
      <c r="R15" s="164">
        <f t="shared" si="3"/>
        <v>2.1847668893326899E-2</v>
      </c>
      <c r="S15" s="165">
        <f t="shared" si="4"/>
        <v>4.8417296686214861E-2</v>
      </c>
      <c r="T15" s="164">
        <f t="shared" si="5"/>
        <v>0.43443858878641489</v>
      </c>
    </row>
    <row r="16" spans="1:20" x14ac:dyDescent="0.25">
      <c r="B16" s="162" t="s">
        <v>113</v>
      </c>
      <c r="C16" s="163">
        <v>51611</v>
      </c>
      <c r="D16" s="163">
        <v>44325</v>
      </c>
      <c r="E16" s="163">
        <v>49706</v>
      </c>
      <c r="F16" s="163">
        <v>53926</v>
      </c>
      <c r="G16" s="163">
        <v>53434</v>
      </c>
      <c r="H16" s="164">
        <f t="shared" si="0"/>
        <v>-9.1236138411897594E-3</v>
      </c>
      <c r="I16" s="165">
        <f t="shared" si="1"/>
        <v>3.5321927496076322E-2</v>
      </c>
      <c r="J16" s="164">
        <f t="shared" si="2"/>
        <v>0.10320664119689882</v>
      </c>
      <c r="K16" s="79"/>
      <c r="L16" s="162" t="s">
        <v>113</v>
      </c>
      <c r="M16" s="163">
        <v>5327</v>
      </c>
      <c r="N16" s="163">
        <v>4886</v>
      </c>
      <c r="O16" s="163">
        <v>5775</v>
      </c>
      <c r="P16" s="163">
        <v>6051</v>
      </c>
      <c r="Q16" s="163">
        <v>6345</v>
      </c>
      <c r="R16" s="164">
        <f t="shared" si="3"/>
        <v>4.8587010411502263E-2</v>
      </c>
      <c r="S16" s="165">
        <f t="shared" si="4"/>
        <v>0.19110193354608596</v>
      </c>
      <c r="T16" s="164">
        <f t="shared" si="5"/>
        <v>4.6442687747035576E-2</v>
      </c>
    </row>
    <row r="17" spans="2:24" x14ac:dyDescent="0.25">
      <c r="B17" s="162" t="s">
        <v>116</v>
      </c>
      <c r="C17" s="163">
        <v>13307</v>
      </c>
      <c r="D17" s="163">
        <v>17014</v>
      </c>
      <c r="E17" s="163">
        <v>21044</v>
      </c>
      <c r="F17" s="163">
        <v>18453</v>
      </c>
      <c r="G17" s="163">
        <v>18497</v>
      </c>
      <c r="H17" s="164">
        <f t="shared" si="0"/>
        <v>2.3844361350457977E-3</v>
      </c>
      <c r="I17" s="165">
        <f t="shared" si="1"/>
        <v>0.39002029007289396</v>
      </c>
      <c r="J17" s="164">
        <f t="shared" si="2"/>
        <v>3.5726564401299496E-2</v>
      </c>
      <c r="K17" s="79"/>
      <c r="L17" s="162" t="s">
        <v>116</v>
      </c>
      <c r="M17" s="163">
        <v>2072</v>
      </c>
      <c r="N17" s="163">
        <v>2691</v>
      </c>
      <c r="O17" s="163">
        <v>3147</v>
      </c>
      <c r="P17" s="163">
        <v>2579</v>
      </c>
      <c r="Q17" s="163">
        <v>2748</v>
      </c>
      <c r="R17" s="164">
        <f t="shared" si="3"/>
        <v>6.5529274912756952E-2</v>
      </c>
      <c r="S17" s="165">
        <f t="shared" si="4"/>
        <v>0.32625482625482616</v>
      </c>
      <c r="T17" s="164">
        <f t="shared" si="5"/>
        <v>2.0114185331576637E-2</v>
      </c>
    </row>
    <row r="18" spans="2:24" x14ac:dyDescent="0.25">
      <c r="B18" s="162" t="s">
        <v>123</v>
      </c>
      <c r="C18" s="163">
        <v>12625</v>
      </c>
      <c r="D18" s="163">
        <v>16793</v>
      </c>
      <c r="E18" s="163">
        <v>14051</v>
      </c>
      <c r="F18" s="163">
        <v>16422</v>
      </c>
      <c r="G18" s="163">
        <v>15950</v>
      </c>
      <c r="H18" s="164">
        <f t="shared" si="0"/>
        <v>-2.8741931555230749E-2</v>
      </c>
      <c r="I18" s="165">
        <f t="shared" si="1"/>
        <v>0.26336633663366338</v>
      </c>
      <c r="J18" s="164">
        <f t="shared" si="2"/>
        <v>3.0807087754810347E-2</v>
      </c>
      <c r="K18" s="79"/>
      <c r="L18" s="162" t="s">
        <v>123</v>
      </c>
      <c r="M18" s="163">
        <v>4677</v>
      </c>
      <c r="N18" s="163">
        <v>5438</v>
      </c>
      <c r="O18" s="163">
        <v>4711</v>
      </c>
      <c r="P18" s="163">
        <v>5766</v>
      </c>
      <c r="Q18" s="163">
        <v>5340</v>
      </c>
      <c r="R18" s="164">
        <f t="shared" si="3"/>
        <v>-7.3881373569198772E-2</v>
      </c>
      <c r="S18" s="165">
        <f t="shared" si="4"/>
        <v>0.14175753688261716</v>
      </c>
      <c r="T18" s="164">
        <f t="shared" si="5"/>
        <v>3.9086517347386912E-2</v>
      </c>
    </row>
    <row r="19" spans="2:24" x14ac:dyDescent="0.25">
      <c r="B19" s="162" t="s">
        <v>119</v>
      </c>
      <c r="C19" s="163">
        <v>15482</v>
      </c>
      <c r="D19" s="163">
        <v>18106</v>
      </c>
      <c r="E19" s="163">
        <v>16505</v>
      </c>
      <c r="F19" s="163">
        <v>17446</v>
      </c>
      <c r="G19" s="163">
        <v>17683</v>
      </c>
      <c r="H19" s="164">
        <f t="shared" si="0"/>
        <v>1.3584775879857958E-2</v>
      </c>
      <c r="I19" s="165">
        <f t="shared" si="1"/>
        <v>0.142165094948973</v>
      </c>
      <c r="J19" s="164">
        <f t="shared" si="2"/>
        <v>3.4154340612433318E-2</v>
      </c>
      <c r="K19" s="79"/>
      <c r="L19" s="162" t="s">
        <v>119</v>
      </c>
      <c r="M19" s="163">
        <v>5244</v>
      </c>
      <c r="N19" s="163">
        <v>4793</v>
      </c>
      <c r="O19" s="163">
        <v>5091</v>
      </c>
      <c r="P19" s="163">
        <v>5487</v>
      </c>
      <c r="Q19" s="163">
        <v>5338</v>
      </c>
      <c r="R19" s="164">
        <f t="shared" si="3"/>
        <v>-2.7155093858210355E-2</v>
      </c>
      <c r="S19" s="165">
        <f t="shared" si="4"/>
        <v>1.7925247902364605E-2</v>
      </c>
      <c r="T19" s="164">
        <f t="shared" si="5"/>
        <v>3.9071878202312983E-2</v>
      </c>
    </row>
    <row r="20" spans="2:24" x14ac:dyDescent="0.25">
      <c r="B20" s="162" t="s">
        <v>128</v>
      </c>
      <c r="C20" s="163">
        <v>10370</v>
      </c>
      <c r="D20" s="163">
        <v>8711</v>
      </c>
      <c r="E20" s="163">
        <v>10052</v>
      </c>
      <c r="F20" s="163">
        <v>9909</v>
      </c>
      <c r="G20" s="163">
        <v>9178</v>
      </c>
      <c r="H20" s="164">
        <f t="shared" si="0"/>
        <v>-7.3771319002926661E-2</v>
      </c>
      <c r="I20" s="165">
        <f t="shared" si="1"/>
        <v>-0.11494696239151403</v>
      </c>
      <c r="J20" s="164">
        <f t="shared" si="2"/>
        <v>1.7727112941294632E-2</v>
      </c>
      <c r="K20" s="79"/>
      <c r="L20" s="162" t="s">
        <v>128</v>
      </c>
      <c r="M20" s="163">
        <v>4142</v>
      </c>
      <c r="N20" s="163">
        <v>3427</v>
      </c>
      <c r="O20" s="163">
        <v>3447</v>
      </c>
      <c r="P20" s="163">
        <v>3646</v>
      </c>
      <c r="Q20" s="163">
        <v>3640</v>
      </c>
      <c r="R20" s="164">
        <f t="shared" si="3"/>
        <v>-1.645639056500281E-3</v>
      </c>
      <c r="S20" s="165">
        <f t="shared" si="4"/>
        <v>-0.12119748913568329</v>
      </c>
      <c r="T20" s="164">
        <f t="shared" si="5"/>
        <v>2.6643244034548381E-2</v>
      </c>
    </row>
    <row r="21" spans="2:24" x14ac:dyDescent="0.25">
      <c r="B21" s="162" t="s">
        <v>131</v>
      </c>
      <c r="C21" s="163">
        <v>20674</v>
      </c>
      <c r="D21" s="163">
        <v>9345</v>
      </c>
      <c r="E21" s="163">
        <v>13825</v>
      </c>
      <c r="F21" s="163">
        <v>15442</v>
      </c>
      <c r="G21" s="163">
        <v>13034</v>
      </c>
      <c r="H21" s="164">
        <f t="shared" si="0"/>
        <v>-0.15593834995466904</v>
      </c>
      <c r="I21" s="165">
        <f t="shared" si="1"/>
        <v>-0.36954629002611972</v>
      </c>
      <c r="J21" s="164">
        <f t="shared" si="2"/>
        <v>2.5174895410419944E-2</v>
      </c>
      <c r="K21" s="79"/>
      <c r="L21" s="162" t="s">
        <v>131</v>
      </c>
      <c r="M21" s="163">
        <v>8370</v>
      </c>
      <c r="N21" s="163">
        <v>4433</v>
      </c>
      <c r="O21" s="163">
        <v>5080</v>
      </c>
      <c r="P21" s="163">
        <v>5831</v>
      </c>
      <c r="Q21" s="163">
        <v>4809</v>
      </c>
      <c r="R21" s="164">
        <f t="shared" si="3"/>
        <v>-0.1752701080432173</v>
      </c>
      <c r="S21" s="165">
        <f t="shared" si="4"/>
        <v>-0.42544802867383513</v>
      </c>
      <c r="T21" s="164">
        <f t="shared" si="5"/>
        <v>3.5199824330259116E-2</v>
      </c>
    </row>
    <row r="22" spans="2:24" x14ac:dyDescent="0.25">
      <c r="B22" s="168" t="s">
        <v>145</v>
      </c>
      <c r="C22" s="169">
        <f>C14-SUM(C15:C21)</f>
        <v>108066</v>
      </c>
      <c r="D22" s="169">
        <f>D14-SUM(D15:D21)</f>
        <v>94102</v>
      </c>
      <c r="E22" s="169">
        <f>E14-SUM(E15:E21)</f>
        <v>119148</v>
      </c>
      <c r="F22" s="169">
        <f>F14-SUM(F15:F21)</f>
        <v>123085</v>
      </c>
      <c r="G22" s="169">
        <f>G14-SUM(G15:G21)</f>
        <v>128268</v>
      </c>
      <c r="H22" s="170">
        <f t="shared" si="0"/>
        <v>4.2109111589551995E-2</v>
      </c>
      <c r="I22" s="171">
        <f t="shared" si="1"/>
        <v>0.18694131364166333</v>
      </c>
      <c r="J22" s="170">
        <f t="shared" si="2"/>
        <v>0.24774692991435823</v>
      </c>
      <c r="K22" s="79"/>
      <c r="L22" s="168" t="s">
        <v>145</v>
      </c>
      <c r="M22" s="169">
        <f>M14-SUM(M15:M21)</f>
        <v>34423</v>
      </c>
      <c r="N22" s="169">
        <f>N14-SUM(N15:N21)</f>
        <v>30671</v>
      </c>
      <c r="O22" s="169">
        <f>O14-SUM(O15:O21)</f>
        <v>36635</v>
      </c>
      <c r="P22" s="169">
        <f>P14-SUM(P15:P21)</f>
        <v>37672</v>
      </c>
      <c r="Q22" s="169">
        <f>Q14-SUM(Q15:Q21)</f>
        <v>40665</v>
      </c>
      <c r="R22" s="170">
        <f t="shared" si="3"/>
        <v>7.9448927585474616E-2</v>
      </c>
      <c r="S22" s="171">
        <f t="shared" si="4"/>
        <v>0.18133224878714804</v>
      </c>
      <c r="T22" s="170">
        <f t="shared" si="5"/>
        <v>0.29765041721563462</v>
      </c>
    </row>
    <row r="23" spans="2:24" x14ac:dyDescent="0.25">
      <c r="B23" s="153" t="s">
        <v>44</v>
      </c>
      <c r="C23" s="174"/>
      <c r="D23" s="174"/>
      <c r="E23" s="174"/>
      <c r="F23" s="174"/>
      <c r="G23" s="174"/>
      <c r="H23" s="175"/>
      <c r="I23" s="175"/>
      <c r="J23" s="175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9"/>
      <c r="X23" s="79"/>
    </row>
    <row r="24" spans="2:24" x14ac:dyDescent="0.25">
      <c r="B24" s="154" t="s">
        <v>68</v>
      </c>
      <c r="C24" s="176">
        <v>168680</v>
      </c>
      <c r="D24" s="176">
        <v>138324</v>
      </c>
      <c r="E24" s="176">
        <v>183582</v>
      </c>
      <c r="F24" s="176">
        <v>191226</v>
      </c>
      <c r="G24" s="176">
        <v>188893</v>
      </c>
      <c r="H24" s="177">
        <f t="shared" ref="H24:H36" si="6">IFERROR(G24/F24-1,"-")</f>
        <v>-1.2200223818936706E-2</v>
      </c>
      <c r="I24" s="177">
        <f t="shared" ref="I24:I36" si="7">IFERROR(G24/C24-1,"-")</f>
        <v>0.11983044818591426</v>
      </c>
      <c r="J24" s="177">
        <f t="shared" ref="J24:J36" si="8">G24/G$10</f>
        <v>0.36484283556547908</v>
      </c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</row>
    <row r="25" spans="2:24" x14ac:dyDescent="0.25">
      <c r="B25" s="157" t="s">
        <v>97</v>
      </c>
      <c r="C25" s="158">
        <v>13494</v>
      </c>
      <c r="D25" s="158">
        <v>14724</v>
      </c>
      <c r="E25" s="158">
        <v>13898</v>
      </c>
      <c r="F25" s="158">
        <v>12676</v>
      </c>
      <c r="G25" s="158">
        <v>11833</v>
      </c>
      <c r="H25" s="159">
        <f t="shared" si="6"/>
        <v>-6.6503628905017376E-2</v>
      </c>
      <c r="I25" s="160">
        <f t="shared" si="7"/>
        <v>-0.12309174447902771</v>
      </c>
      <c r="J25" s="159">
        <f t="shared" si="8"/>
        <v>2.2855189304242688E-2</v>
      </c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</row>
    <row r="26" spans="2:24" x14ac:dyDescent="0.25">
      <c r="B26" s="162" t="s">
        <v>103</v>
      </c>
      <c r="C26" s="163">
        <v>6129</v>
      </c>
      <c r="D26" s="163">
        <v>5642</v>
      </c>
      <c r="E26" s="163">
        <v>4802</v>
      </c>
      <c r="F26" s="163">
        <v>4381</v>
      </c>
      <c r="G26" s="163">
        <v>3470</v>
      </c>
      <c r="H26" s="164">
        <f t="shared" si="6"/>
        <v>-0.20794339191965305</v>
      </c>
      <c r="I26" s="165">
        <f t="shared" si="7"/>
        <v>-0.43383912546908143</v>
      </c>
      <c r="J26" s="164">
        <f t="shared" si="8"/>
        <v>6.7022316306703392E-3</v>
      </c>
    </row>
    <row r="27" spans="2:24" x14ac:dyDescent="0.25">
      <c r="B27" s="162" t="s">
        <v>100</v>
      </c>
      <c r="C27" s="163">
        <v>7365</v>
      </c>
      <c r="D27" s="163">
        <v>9082</v>
      </c>
      <c r="E27" s="163">
        <v>9096</v>
      </c>
      <c r="F27" s="163">
        <v>8295</v>
      </c>
      <c r="G27" s="163">
        <v>8363</v>
      </c>
      <c r="H27" s="164">
        <f t="shared" si="6"/>
        <v>8.1977094635321546E-3</v>
      </c>
      <c r="I27" s="165">
        <f t="shared" si="7"/>
        <v>0.13550577053632051</v>
      </c>
      <c r="J27" s="164">
        <f t="shared" si="8"/>
        <v>1.6152957673572346E-2</v>
      </c>
    </row>
    <row r="28" spans="2:24" x14ac:dyDescent="0.25">
      <c r="B28" s="157" t="s">
        <v>107</v>
      </c>
      <c r="C28" s="158">
        <v>155186</v>
      </c>
      <c r="D28" s="158">
        <v>123600</v>
      </c>
      <c r="E28" s="158">
        <v>169684</v>
      </c>
      <c r="F28" s="158">
        <v>178550</v>
      </c>
      <c r="G28" s="158">
        <v>177060</v>
      </c>
      <c r="H28" s="159">
        <f t="shared" si="6"/>
        <v>-8.3450014001680284E-3</v>
      </c>
      <c r="I28" s="160">
        <f t="shared" si="7"/>
        <v>0.14095343652133563</v>
      </c>
      <c r="J28" s="159">
        <f t="shared" si="8"/>
        <v>0.3419876462612364</v>
      </c>
    </row>
    <row r="29" spans="2:24" x14ac:dyDescent="0.25">
      <c r="B29" s="162" t="s">
        <v>110</v>
      </c>
      <c r="C29" s="163">
        <v>68914</v>
      </c>
      <c r="D29" s="163">
        <v>46456</v>
      </c>
      <c r="E29" s="163">
        <v>81345</v>
      </c>
      <c r="F29" s="163">
        <v>84217</v>
      </c>
      <c r="G29" s="163">
        <v>87505</v>
      </c>
      <c r="H29" s="164">
        <f t="shared" si="6"/>
        <v>3.9041998646354159E-2</v>
      </c>
      <c r="I29" s="165">
        <f t="shared" si="7"/>
        <v>0.2697710189511564</v>
      </c>
      <c r="J29" s="164">
        <f t="shared" si="8"/>
        <v>0.1690140573031147</v>
      </c>
    </row>
    <row r="30" spans="2:24" x14ac:dyDescent="0.25">
      <c r="B30" s="162" t="s">
        <v>113</v>
      </c>
      <c r="C30" s="163">
        <v>19696</v>
      </c>
      <c r="D30" s="163">
        <v>17963</v>
      </c>
      <c r="E30" s="163">
        <v>19026</v>
      </c>
      <c r="F30" s="163">
        <v>20673</v>
      </c>
      <c r="G30" s="163">
        <v>19549</v>
      </c>
      <c r="H30" s="164">
        <f t="shared" si="6"/>
        <v>-5.4370434866734429E-2</v>
      </c>
      <c r="I30" s="165">
        <f t="shared" si="7"/>
        <v>-7.4634443541835571E-3</v>
      </c>
      <c r="J30" s="164">
        <f t="shared" si="8"/>
        <v>3.7758480157917711E-2</v>
      </c>
    </row>
    <row r="31" spans="2:24" x14ac:dyDescent="0.25">
      <c r="B31" s="162" t="s">
        <v>116</v>
      </c>
      <c r="C31" s="163">
        <v>4667</v>
      </c>
      <c r="D31" s="163">
        <v>6058</v>
      </c>
      <c r="E31" s="163">
        <v>6680</v>
      </c>
      <c r="F31" s="163">
        <v>5621</v>
      </c>
      <c r="G31" s="163">
        <v>4990</v>
      </c>
      <c r="H31" s="164">
        <f t="shared" si="6"/>
        <v>-0.11225760540829033</v>
      </c>
      <c r="I31" s="165">
        <f t="shared" si="7"/>
        <v>6.9209342189843648E-2</v>
      </c>
      <c r="J31" s="164">
        <f t="shared" si="8"/>
        <v>9.6380794919438025E-3</v>
      </c>
    </row>
    <row r="32" spans="2:24" x14ac:dyDescent="0.25">
      <c r="B32" s="162" t="s">
        <v>123</v>
      </c>
      <c r="C32" s="163">
        <v>5693</v>
      </c>
      <c r="D32" s="163">
        <v>6762</v>
      </c>
      <c r="E32" s="163">
        <v>5674</v>
      </c>
      <c r="F32" s="163">
        <v>6281</v>
      </c>
      <c r="G32" s="163">
        <v>6190</v>
      </c>
      <c r="H32" s="164">
        <f t="shared" si="6"/>
        <v>-1.4488138831396324E-2</v>
      </c>
      <c r="I32" s="165">
        <f t="shared" si="7"/>
        <v>8.7300193219743472E-2</v>
      </c>
      <c r="J32" s="164">
        <f t="shared" si="8"/>
        <v>1.1955854119264956E-2</v>
      </c>
    </row>
    <row r="33" spans="2:10" x14ac:dyDescent="0.25">
      <c r="B33" s="162" t="s">
        <v>119</v>
      </c>
      <c r="C33" s="163">
        <v>7912</v>
      </c>
      <c r="D33" s="163">
        <v>10255</v>
      </c>
      <c r="E33" s="163">
        <v>8814</v>
      </c>
      <c r="F33" s="163">
        <v>9304</v>
      </c>
      <c r="G33" s="163">
        <v>9184</v>
      </c>
      <c r="H33" s="164">
        <f t="shared" si="6"/>
        <v>-1.2897678417884806E-2</v>
      </c>
      <c r="I33" s="165">
        <f t="shared" si="7"/>
        <v>0.16076845298281084</v>
      </c>
      <c r="J33" s="164">
        <f t="shared" si="8"/>
        <v>1.7738701814431237E-2</v>
      </c>
    </row>
    <row r="34" spans="2:10" x14ac:dyDescent="0.25">
      <c r="B34" s="162" t="s">
        <v>128</v>
      </c>
      <c r="C34" s="163">
        <v>3841</v>
      </c>
      <c r="D34" s="163">
        <v>2682</v>
      </c>
      <c r="E34" s="163">
        <v>3144</v>
      </c>
      <c r="F34" s="163">
        <v>3168</v>
      </c>
      <c r="G34" s="163">
        <v>2938</v>
      </c>
      <c r="H34" s="164">
        <f t="shared" si="6"/>
        <v>-7.2601010101010055E-2</v>
      </c>
      <c r="I34" s="165">
        <f t="shared" si="7"/>
        <v>-0.23509502733663112</v>
      </c>
      <c r="J34" s="164">
        <f t="shared" si="8"/>
        <v>5.6746848792246273E-3</v>
      </c>
    </row>
    <row r="35" spans="2:10" x14ac:dyDescent="0.25">
      <c r="B35" s="162" t="s">
        <v>131</v>
      </c>
      <c r="C35" s="163">
        <v>7100</v>
      </c>
      <c r="D35" s="163">
        <v>2364</v>
      </c>
      <c r="E35" s="163">
        <v>4911</v>
      </c>
      <c r="F35" s="163">
        <v>5778</v>
      </c>
      <c r="G35" s="163">
        <v>4099</v>
      </c>
      <c r="H35" s="164">
        <f t="shared" si="6"/>
        <v>-0.29058497750086532</v>
      </c>
      <c r="I35" s="165">
        <f t="shared" si="7"/>
        <v>-0.42267605633802818</v>
      </c>
      <c r="J35" s="164">
        <f t="shared" si="8"/>
        <v>7.9171318311578448E-3</v>
      </c>
    </row>
    <row r="36" spans="2:10" x14ac:dyDescent="0.25">
      <c r="B36" s="168" t="s">
        <v>145</v>
      </c>
      <c r="C36" s="169">
        <f>C28-SUM(C29:C35)</f>
        <v>37363</v>
      </c>
      <c r="D36" s="169">
        <f>D28-SUM(D29:D35)</f>
        <v>31060</v>
      </c>
      <c r="E36" s="169">
        <f>E28-SUM(E29:E35)</f>
        <v>40090</v>
      </c>
      <c r="F36" s="169">
        <f>F28-SUM(F29:F35)</f>
        <v>43508</v>
      </c>
      <c r="G36" s="169">
        <f>G28-SUM(G29:G35)</f>
        <v>42605</v>
      </c>
      <c r="H36" s="170">
        <f t="shared" si="6"/>
        <v>-2.0754803714259418E-2</v>
      </c>
      <c r="I36" s="171">
        <f t="shared" si="7"/>
        <v>0.14029922650750737</v>
      </c>
      <c r="J36" s="170">
        <f t="shared" si="8"/>
        <v>8.2290656664181491E-2</v>
      </c>
    </row>
    <row r="37" spans="2:10" x14ac:dyDescent="0.25">
      <c r="B37" s="153" t="s">
        <v>45</v>
      </c>
      <c r="C37" s="174"/>
      <c r="D37" s="174"/>
      <c r="E37" s="174"/>
      <c r="F37" s="174"/>
      <c r="G37" s="174"/>
      <c r="H37" s="175"/>
      <c r="I37" s="175"/>
      <c r="J37" s="175"/>
    </row>
    <row r="38" spans="2:10" x14ac:dyDescent="0.25">
      <c r="B38" s="154" t="s">
        <v>68</v>
      </c>
      <c r="C38" s="176">
        <v>130095</v>
      </c>
      <c r="D38" s="176">
        <v>95019</v>
      </c>
      <c r="E38" s="176">
        <v>129320</v>
      </c>
      <c r="F38" s="176">
        <v>133580</v>
      </c>
      <c r="G38" s="176">
        <v>136620</v>
      </c>
      <c r="H38" s="177">
        <f t="shared" ref="H38:H50" si="9">IFERROR(G38/F38-1,"-")</f>
        <v>2.2757897888905587E-2</v>
      </c>
      <c r="I38" s="177">
        <f t="shared" ref="I38:I50" si="10">IFERROR(G38/C38-1,"-")</f>
        <v>5.015565548253198E-2</v>
      </c>
      <c r="J38" s="177">
        <f t="shared" ref="J38:J50" si="11">G38/G$10</f>
        <v>0.26387864132051347</v>
      </c>
    </row>
    <row r="39" spans="2:10" x14ac:dyDescent="0.25">
      <c r="B39" s="157" t="s">
        <v>97</v>
      </c>
      <c r="C39" s="158">
        <v>9228</v>
      </c>
      <c r="D39" s="158">
        <v>8040</v>
      </c>
      <c r="E39" s="158">
        <v>8569</v>
      </c>
      <c r="F39" s="158">
        <v>8464</v>
      </c>
      <c r="G39" s="158">
        <v>8382</v>
      </c>
      <c r="H39" s="159">
        <f t="shared" si="9"/>
        <v>-9.6880907372400848E-3</v>
      </c>
      <c r="I39" s="160">
        <f t="shared" si="10"/>
        <v>-9.1677503250975345E-2</v>
      </c>
      <c r="J39" s="159">
        <f t="shared" si="11"/>
        <v>1.6189655771838264E-2</v>
      </c>
    </row>
    <row r="40" spans="2:10" x14ac:dyDescent="0.25">
      <c r="B40" s="162" t="s">
        <v>103</v>
      </c>
      <c r="C40" s="163">
        <v>3242</v>
      </c>
      <c r="D40" s="163">
        <v>2767</v>
      </c>
      <c r="E40" s="163">
        <v>2051</v>
      </c>
      <c r="F40" s="163">
        <v>3093</v>
      </c>
      <c r="G40" s="163">
        <v>3103</v>
      </c>
      <c r="H40" s="164">
        <f t="shared" si="9"/>
        <v>3.2331070158422293E-3</v>
      </c>
      <c r="I40" s="165">
        <f t="shared" si="10"/>
        <v>-4.2874768661320117E-2</v>
      </c>
      <c r="J40" s="164">
        <f t="shared" si="11"/>
        <v>5.9933788904812857E-3</v>
      </c>
    </row>
    <row r="41" spans="2:10" x14ac:dyDescent="0.25">
      <c r="B41" s="162" t="s">
        <v>100</v>
      </c>
      <c r="C41" s="163">
        <v>5986</v>
      </c>
      <c r="D41" s="163">
        <v>5273</v>
      </c>
      <c r="E41" s="163">
        <v>6518</v>
      </c>
      <c r="F41" s="163">
        <v>5371</v>
      </c>
      <c r="G41" s="163">
        <v>5279</v>
      </c>
      <c r="H41" s="164">
        <f t="shared" si="9"/>
        <v>-1.7129026252094559E-2</v>
      </c>
      <c r="I41" s="165">
        <f t="shared" si="10"/>
        <v>-0.1181089208152355</v>
      </c>
      <c r="J41" s="164">
        <f t="shared" si="11"/>
        <v>1.0196276881356979E-2</v>
      </c>
    </row>
    <row r="42" spans="2:10" x14ac:dyDescent="0.25">
      <c r="B42" s="157" t="s">
        <v>107</v>
      </c>
      <c r="C42" s="158">
        <v>120867</v>
      </c>
      <c r="D42" s="158">
        <v>86979</v>
      </c>
      <c r="E42" s="158">
        <v>120751</v>
      </c>
      <c r="F42" s="158">
        <v>125116</v>
      </c>
      <c r="G42" s="158">
        <v>128238</v>
      </c>
      <c r="H42" s="159">
        <f t="shared" si="9"/>
        <v>2.4952843760989829E-2</v>
      </c>
      <c r="I42" s="160">
        <f t="shared" si="10"/>
        <v>6.0984387798158401E-2</v>
      </c>
      <c r="J42" s="159">
        <f t="shared" si="11"/>
        <v>0.24768898554867519</v>
      </c>
    </row>
    <row r="43" spans="2:10" x14ac:dyDescent="0.25">
      <c r="B43" s="162" t="s">
        <v>110</v>
      </c>
      <c r="C43" s="163">
        <v>56612</v>
      </c>
      <c r="D43" s="163">
        <v>30640</v>
      </c>
      <c r="E43" s="163">
        <v>56865</v>
      </c>
      <c r="F43" s="163">
        <v>58084</v>
      </c>
      <c r="G43" s="163">
        <v>59353</v>
      </c>
      <c r="H43" s="164">
        <f t="shared" si="9"/>
        <v>2.1847668893326899E-2</v>
      </c>
      <c r="I43" s="165">
        <f t="shared" si="10"/>
        <v>4.8417296686214861E-2</v>
      </c>
      <c r="J43" s="164">
        <f t="shared" si="11"/>
        <v>0.11463906454616041</v>
      </c>
    </row>
    <row r="44" spans="2:10" x14ac:dyDescent="0.25">
      <c r="B44" s="162" t="s">
        <v>113</v>
      </c>
      <c r="C44" s="163">
        <v>5327</v>
      </c>
      <c r="D44" s="163">
        <v>4886</v>
      </c>
      <c r="E44" s="163">
        <v>5775</v>
      </c>
      <c r="F44" s="163">
        <v>6051</v>
      </c>
      <c r="G44" s="163">
        <v>6345</v>
      </c>
      <c r="H44" s="164">
        <f t="shared" si="9"/>
        <v>4.8587010411502263E-2</v>
      </c>
      <c r="I44" s="165">
        <f t="shared" si="10"/>
        <v>0.19110193354608596</v>
      </c>
      <c r="J44" s="164">
        <f t="shared" si="11"/>
        <v>1.2255233341960605E-2</v>
      </c>
    </row>
    <row r="45" spans="2:10" x14ac:dyDescent="0.25">
      <c r="B45" s="162" t="s">
        <v>116</v>
      </c>
      <c r="C45" s="163">
        <v>2072</v>
      </c>
      <c r="D45" s="163">
        <v>2691</v>
      </c>
      <c r="E45" s="163">
        <v>3147</v>
      </c>
      <c r="F45" s="163">
        <v>2579</v>
      </c>
      <c r="G45" s="163">
        <v>2748</v>
      </c>
      <c r="H45" s="164">
        <f t="shared" si="9"/>
        <v>6.5529274912756952E-2</v>
      </c>
      <c r="I45" s="165">
        <f t="shared" si="10"/>
        <v>0.32625482625482616</v>
      </c>
      <c r="J45" s="164">
        <f t="shared" si="11"/>
        <v>5.3077038965654447E-3</v>
      </c>
    </row>
    <row r="46" spans="2:10" x14ac:dyDescent="0.25">
      <c r="B46" s="162" t="s">
        <v>123</v>
      </c>
      <c r="C46" s="163">
        <v>4677</v>
      </c>
      <c r="D46" s="163">
        <v>5438</v>
      </c>
      <c r="E46" s="163">
        <v>4711</v>
      </c>
      <c r="F46" s="163">
        <v>5766</v>
      </c>
      <c r="G46" s="163">
        <v>5340</v>
      </c>
      <c r="H46" s="164">
        <f t="shared" si="9"/>
        <v>-7.3881373569198772E-2</v>
      </c>
      <c r="I46" s="165">
        <f t="shared" si="10"/>
        <v>0.14175753688261716</v>
      </c>
      <c r="J46" s="164">
        <f t="shared" si="11"/>
        <v>1.0314097091579138E-2</v>
      </c>
    </row>
    <row r="47" spans="2:10" x14ac:dyDescent="0.25">
      <c r="B47" s="162" t="s">
        <v>119</v>
      </c>
      <c r="C47" s="163">
        <v>5244</v>
      </c>
      <c r="D47" s="163">
        <v>4793</v>
      </c>
      <c r="E47" s="163">
        <v>5091</v>
      </c>
      <c r="F47" s="163">
        <v>5487</v>
      </c>
      <c r="G47" s="163">
        <v>5338</v>
      </c>
      <c r="H47" s="164">
        <f t="shared" si="9"/>
        <v>-2.7155093858210355E-2</v>
      </c>
      <c r="I47" s="165">
        <f t="shared" si="10"/>
        <v>1.7925247902364605E-2</v>
      </c>
      <c r="J47" s="164">
        <f t="shared" si="11"/>
        <v>1.0310234133866936E-2</v>
      </c>
    </row>
    <row r="48" spans="2:10" x14ac:dyDescent="0.25">
      <c r="B48" s="162" t="s">
        <v>128</v>
      </c>
      <c r="C48" s="163">
        <v>4142</v>
      </c>
      <c r="D48" s="163">
        <v>3427</v>
      </c>
      <c r="E48" s="163">
        <v>3447</v>
      </c>
      <c r="F48" s="163">
        <v>3646</v>
      </c>
      <c r="G48" s="163">
        <v>3640</v>
      </c>
      <c r="H48" s="164">
        <f t="shared" si="9"/>
        <v>-1.645639056500281E-3</v>
      </c>
      <c r="I48" s="165">
        <f t="shared" si="10"/>
        <v>-0.12119748913568329</v>
      </c>
      <c r="J48" s="164">
        <f t="shared" si="11"/>
        <v>7.0305830362075022E-3</v>
      </c>
    </row>
    <row r="49" spans="2:10" x14ac:dyDescent="0.25">
      <c r="B49" s="162" t="s">
        <v>131</v>
      </c>
      <c r="C49" s="163">
        <v>8370</v>
      </c>
      <c r="D49" s="163">
        <v>4433</v>
      </c>
      <c r="E49" s="163">
        <v>5080</v>
      </c>
      <c r="F49" s="163">
        <v>5831</v>
      </c>
      <c r="G49" s="163">
        <v>4809</v>
      </c>
      <c r="H49" s="164">
        <f t="shared" si="9"/>
        <v>-0.1752701080432173</v>
      </c>
      <c r="I49" s="165">
        <f t="shared" si="10"/>
        <v>-0.42544802867383513</v>
      </c>
      <c r="J49" s="164">
        <f t="shared" si="11"/>
        <v>9.2884818189895267E-3</v>
      </c>
    </row>
    <row r="50" spans="2:10" x14ac:dyDescent="0.25">
      <c r="B50" s="168" t="s">
        <v>145</v>
      </c>
      <c r="C50" s="169">
        <f>C42-SUM(C43:C49)</f>
        <v>34423</v>
      </c>
      <c r="D50" s="169">
        <f>D42-SUM(D43:D49)</f>
        <v>30671</v>
      </c>
      <c r="E50" s="169">
        <f>E42-SUM(E43:E49)</f>
        <v>36635</v>
      </c>
      <c r="F50" s="169">
        <f>F42-SUM(F43:F49)</f>
        <v>37672</v>
      </c>
      <c r="G50" s="169">
        <f>G42-SUM(G43:G49)</f>
        <v>40665</v>
      </c>
      <c r="H50" s="170">
        <f t="shared" si="9"/>
        <v>7.9448927585474616E-2</v>
      </c>
      <c r="I50" s="171">
        <f t="shared" si="10"/>
        <v>0.18133224878714804</v>
      </c>
      <c r="J50" s="170">
        <f t="shared" si="11"/>
        <v>7.8543587683345628E-2</v>
      </c>
    </row>
    <row r="51" spans="2:10" x14ac:dyDescent="0.25">
      <c r="B51" s="153" t="s">
        <v>46</v>
      </c>
      <c r="C51" s="174"/>
      <c r="D51" s="174"/>
      <c r="E51" s="174"/>
      <c r="F51" s="174"/>
      <c r="G51" s="174"/>
      <c r="H51" s="175"/>
      <c r="I51" s="175"/>
      <c r="J51" s="175"/>
    </row>
    <row r="52" spans="2:10" x14ac:dyDescent="0.25">
      <c r="B52" s="154" t="s">
        <v>68</v>
      </c>
      <c r="C52" s="176">
        <v>4174</v>
      </c>
      <c r="D52" s="176">
        <v>2907</v>
      </c>
      <c r="E52" s="176">
        <v>5119</v>
      </c>
      <c r="F52" s="176">
        <v>5933</v>
      </c>
      <c r="G52" s="176">
        <v>4890</v>
      </c>
      <c r="H52" s="177">
        <f t="shared" ref="H52:H64" si="12">IFERROR(G52/F52-1,"-")</f>
        <v>-0.17579639305578965</v>
      </c>
      <c r="I52" s="177">
        <f t="shared" ref="I52:I64" si="13">IFERROR(G52/C52-1,"-")</f>
        <v>0.17153809295639677</v>
      </c>
      <c r="J52" s="177">
        <f t="shared" ref="J52:J64" si="14">G52/G$10</f>
        <v>9.4449316063337056E-3</v>
      </c>
    </row>
    <row r="53" spans="2:10" x14ac:dyDescent="0.25">
      <c r="B53" s="157" t="s">
        <v>97</v>
      </c>
      <c r="C53" s="158">
        <v>512</v>
      </c>
      <c r="D53" s="158">
        <v>224</v>
      </c>
      <c r="E53" s="158">
        <v>1277</v>
      </c>
      <c r="F53" s="158">
        <v>2069</v>
      </c>
      <c r="G53" s="158">
        <v>1022</v>
      </c>
      <c r="H53" s="159">
        <f t="shared" si="12"/>
        <v>-0.50604156597390038</v>
      </c>
      <c r="I53" s="160">
        <f t="shared" si="13"/>
        <v>0.99609375</v>
      </c>
      <c r="J53" s="159">
        <f t="shared" si="14"/>
        <v>1.9739713909351832E-3</v>
      </c>
    </row>
    <row r="54" spans="2:10" x14ac:dyDescent="0.25">
      <c r="B54" s="162" t="s">
        <v>103</v>
      </c>
      <c r="C54" s="163">
        <v>298</v>
      </c>
      <c r="D54" s="163">
        <v>67</v>
      </c>
      <c r="E54" s="163">
        <v>779</v>
      </c>
      <c r="F54" s="163">
        <v>1543</v>
      </c>
      <c r="G54" s="163">
        <v>559</v>
      </c>
      <c r="H54" s="164">
        <f t="shared" si="12"/>
        <v>-0.63771872974724564</v>
      </c>
      <c r="I54" s="165">
        <f t="shared" si="13"/>
        <v>0.87583892617449655</v>
      </c>
      <c r="J54" s="164">
        <f t="shared" si="14"/>
        <v>1.0796966805604379E-3</v>
      </c>
    </row>
    <row r="55" spans="2:10" x14ac:dyDescent="0.25">
      <c r="B55" s="162" t="s">
        <v>100</v>
      </c>
      <c r="C55" s="163">
        <v>214</v>
      </c>
      <c r="D55" s="163">
        <v>157</v>
      </c>
      <c r="E55" s="163">
        <v>498</v>
      </c>
      <c r="F55" s="163">
        <v>526</v>
      </c>
      <c r="G55" s="163">
        <v>463</v>
      </c>
      <c r="H55" s="164">
        <f t="shared" si="12"/>
        <v>-0.11977186311787069</v>
      </c>
      <c r="I55" s="165">
        <f t="shared" si="13"/>
        <v>1.1635514018691588</v>
      </c>
      <c r="J55" s="164">
        <f t="shared" si="14"/>
        <v>8.9427471037474549E-4</v>
      </c>
    </row>
    <row r="56" spans="2:10" x14ac:dyDescent="0.25">
      <c r="B56" s="157" t="s">
        <v>107</v>
      </c>
      <c r="C56" s="158">
        <v>3662</v>
      </c>
      <c r="D56" s="158">
        <v>2683</v>
      </c>
      <c r="E56" s="158">
        <v>3842</v>
      </c>
      <c r="F56" s="158">
        <v>3864</v>
      </c>
      <c r="G56" s="158">
        <v>3868</v>
      </c>
      <c r="H56" s="159">
        <f t="shared" si="12"/>
        <v>1.0351966873705098E-3</v>
      </c>
      <c r="I56" s="160">
        <f t="shared" si="13"/>
        <v>5.625341343528123E-2</v>
      </c>
      <c r="J56" s="159">
        <f t="shared" si="14"/>
        <v>7.4709602153985224E-3</v>
      </c>
    </row>
    <row r="57" spans="2:10" x14ac:dyDescent="0.25">
      <c r="B57" s="162" t="s">
        <v>110</v>
      </c>
      <c r="C57" s="163">
        <v>927</v>
      </c>
      <c r="D57" s="163">
        <v>607</v>
      </c>
      <c r="E57" s="163">
        <v>1055</v>
      </c>
      <c r="F57" s="163">
        <v>993</v>
      </c>
      <c r="G57" s="163">
        <v>1063</v>
      </c>
      <c r="H57" s="164">
        <f t="shared" si="12"/>
        <v>7.0493454179254789E-2</v>
      </c>
      <c r="I57" s="165">
        <f t="shared" si="13"/>
        <v>0.14670981661272919</v>
      </c>
      <c r="J57" s="164">
        <f t="shared" si="14"/>
        <v>2.0531620240353231E-3</v>
      </c>
    </row>
    <row r="58" spans="2:10" x14ac:dyDescent="0.25">
      <c r="B58" s="162" t="s">
        <v>113</v>
      </c>
      <c r="C58" s="163">
        <v>1370</v>
      </c>
      <c r="D58" s="163">
        <v>1096</v>
      </c>
      <c r="E58" s="163">
        <v>910</v>
      </c>
      <c r="F58" s="163">
        <v>1013</v>
      </c>
      <c r="G58" s="163">
        <v>884</v>
      </c>
      <c r="H58" s="164">
        <f t="shared" si="12"/>
        <v>-0.1273445212240869</v>
      </c>
      <c r="I58" s="165">
        <f t="shared" si="13"/>
        <v>-0.35474452554744529</v>
      </c>
      <c r="J58" s="164">
        <f t="shared" si="14"/>
        <v>1.7074273087932506E-3</v>
      </c>
    </row>
    <row r="59" spans="2:10" x14ac:dyDescent="0.25">
      <c r="B59" s="162" t="s">
        <v>116</v>
      </c>
      <c r="C59" s="163">
        <v>141</v>
      </c>
      <c r="D59" s="163">
        <v>110</v>
      </c>
      <c r="E59" s="163">
        <v>374</v>
      </c>
      <c r="F59" s="163">
        <v>313</v>
      </c>
      <c r="G59" s="163">
        <v>170</v>
      </c>
      <c r="H59" s="164">
        <f t="shared" si="12"/>
        <v>-0.45686900958466459</v>
      </c>
      <c r="I59" s="165">
        <f t="shared" si="13"/>
        <v>0.20567375886524819</v>
      </c>
      <c r="J59" s="164">
        <f t="shared" si="14"/>
        <v>3.2835140553716358E-4</v>
      </c>
    </row>
    <row r="60" spans="2:10" x14ac:dyDescent="0.25">
      <c r="B60" s="162" t="s">
        <v>123</v>
      </c>
      <c r="C60" s="163">
        <v>51</v>
      </c>
      <c r="D60" s="163">
        <v>73</v>
      </c>
      <c r="E60" s="163">
        <v>69</v>
      </c>
      <c r="F60" s="163">
        <v>95</v>
      </c>
      <c r="G60" s="163">
        <v>123</v>
      </c>
      <c r="H60" s="164">
        <f t="shared" si="12"/>
        <v>0.29473684210526319</v>
      </c>
      <c r="I60" s="165">
        <f t="shared" si="13"/>
        <v>1.4117647058823528</v>
      </c>
      <c r="J60" s="164">
        <f t="shared" si="14"/>
        <v>2.3757189930041835E-4</v>
      </c>
    </row>
    <row r="61" spans="2:10" x14ac:dyDescent="0.25">
      <c r="B61" s="162" t="s">
        <v>119</v>
      </c>
      <c r="C61" s="163">
        <v>35</v>
      </c>
      <c r="D61" s="163">
        <v>62</v>
      </c>
      <c r="E61" s="163">
        <v>75</v>
      </c>
      <c r="F61" s="163">
        <v>92</v>
      </c>
      <c r="G61" s="163">
        <v>127</v>
      </c>
      <c r="H61" s="164">
        <f t="shared" si="12"/>
        <v>0.38043478260869557</v>
      </c>
      <c r="I61" s="165">
        <f t="shared" si="13"/>
        <v>2.6285714285714286</v>
      </c>
      <c r="J61" s="164">
        <f t="shared" si="14"/>
        <v>2.4529781472482223E-4</v>
      </c>
    </row>
    <row r="62" spans="2:10" x14ac:dyDescent="0.25">
      <c r="B62" s="162" t="s">
        <v>128</v>
      </c>
      <c r="C62" s="163">
        <v>43</v>
      </c>
      <c r="D62" s="163">
        <v>23</v>
      </c>
      <c r="E62" s="163">
        <v>47</v>
      </c>
      <c r="F62" s="163">
        <v>46</v>
      </c>
      <c r="G62" s="163">
        <v>36</v>
      </c>
      <c r="H62" s="164">
        <f t="shared" si="12"/>
        <v>-0.21739130434782605</v>
      </c>
      <c r="I62" s="165">
        <f t="shared" si="13"/>
        <v>-0.16279069767441856</v>
      </c>
      <c r="J62" s="164">
        <f t="shared" si="14"/>
        <v>6.9533238819634641E-5</v>
      </c>
    </row>
    <row r="63" spans="2:10" x14ac:dyDescent="0.25">
      <c r="B63" s="162" t="s">
        <v>131</v>
      </c>
      <c r="C63" s="163">
        <v>179</v>
      </c>
      <c r="D63" s="163">
        <v>28</v>
      </c>
      <c r="E63" s="163">
        <v>43</v>
      </c>
      <c r="F63" s="163">
        <v>28</v>
      </c>
      <c r="G63" s="163">
        <v>45</v>
      </c>
      <c r="H63" s="164">
        <f t="shared" si="12"/>
        <v>0.60714285714285721</v>
      </c>
      <c r="I63" s="165">
        <f t="shared" si="13"/>
        <v>-0.74860335195530725</v>
      </c>
      <c r="J63" s="164">
        <f t="shared" si="14"/>
        <v>8.6916548524543298E-5</v>
      </c>
    </row>
    <row r="64" spans="2:10" x14ac:dyDescent="0.25">
      <c r="B64" s="168" t="s">
        <v>145</v>
      </c>
      <c r="C64" s="169">
        <f>C56-SUM(C57:C63)</f>
        <v>916</v>
      </c>
      <c r="D64" s="169">
        <f>D56-SUM(D57:D63)</f>
        <v>684</v>
      </c>
      <c r="E64" s="169">
        <f>E56-SUM(E57:E63)</f>
        <v>1269</v>
      </c>
      <c r="F64" s="169">
        <f>F56-SUM(F57:F63)</f>
        <v>1284</v>
      </c>
      <c r="G64" s="169">
        <f>G56-SUM(G57:G63)</f>
        <v>1420</v>
      </c>
      <c r="H64" s="170">
        <f t="shared" si="12"/>
        <v>0.10591900311526481</v>
      </c>
      <c r="I64" s="171">
        <f t="shared" si="13"/>
        <v>0.55021834061135366</v>
      </c>
      <c r="J64" s="170">
        <f t="shared" si="14"/>
        <v>2.7426999756633664E-3</v>
      </c>
    </row>
    <row r="65" spans="2:10" x14ac:dyDescent="0.25">
      <c r="B65" s="153" t="s">
        <v>47</v>
      </c>
      <c r="C65" s="174"/>
      <c r="D65" s="174"/>
      <c r="E65" s="174"/>
      <c r="F65" s="174"/>
      <c r="G65" s="174"/>
      <c r="H65" s="175"/>
      <c r="I65" s="175"/>
      <c r="J65" s="175"/>
    </row>
    <row r="66" spans="2:10" x14ac:dyDescent="0.25">
      <c r="B66" s="154" t="s">
        <v>68</v>
      </c>
      <c r="C66" s="176">
        <v>12078</v>
      </c>
      <c r="D66" s="176">
        <v>10801</v>
      </c>
      <c r="E66" s="176">
        <v>15987</v>
      </c>
      <c r="F66" s="176">
        <v>14525</v>
      </c>
      <c r="G66" s="176">
        <v>17482</v>
      </c>
      <c r="H66" s="177">
        <f t="shared" ref="H66:H78" si="15">IFERROR(G66/F66-1,"-")</f>
        <v>0.203580034423408</v>
      </c>
      <c r="I66" s="177">
        <f t="shared" ref="I66:I78" si="16">IFERROR(G66/C66-1,"-")</f>
        <v>0.44742507037588997</v>
      </c>
      <c r="J66" s="177">
        <f t="shared" ref="J66:J78" si="17">G66/G$10</f>
        <v>3.376611336235702E-2</v>
      </c>
    </row>
    <row r="67" spans="2:10" x14ac:dyDescent="0.25">
      <c r="B67" s="157" t="s">
        <v>97</v>
      </c>
      <c r="C67" s="158">
        <v>2542</v>
      </c>
      <c r="D67" s="158">
        <v>901</v>
      </c>
      <c r="E67" s="158">
        <v>913</v>
      </c>
      <c r="F67" s="158">
        <v>3913</v>
      </c>
      <c r="G67" s="158">
        <v>4285</v>
      </c>
      <c r="H67" s="159">
        <f t="shared" si="15"/>
        <v>9.5067722974699675E-2</v>
      </c>
      <c r="I67" s="160">
        <f t="shared" si="16"/>
        <v>0.68568056648308429</v>
      </c>
      <c r="J67" s="159">
        <f t="shared" si="17"/>
        <v>8.2763868983926226E-3</v>
      </c>
    </row>
    <row r="68" spans="2:10" x14ac:dyDescent="0.25">
      <c r="B68" s="162" t="s">
        <v>103</v>
      </c>
      <c r="C68" s="163">
        <v>941</v>
      </c>
      <c r="D68" s="163">
        <v>186</v>
      </c>
      <c r="E68" s="163">
        <v>154</v>
      </c>
      <c r="F68" s="163">
        <v>1878</v>
      </c>
      <c r="G68" s="163">
        <v>1587</v>
      </c>
      <c r="H68" s="164">
        <f t="shared" si="15"/>
        <v>-0.15495207667731625</v>
      </c>
      <c r="I68" s="165">
        <f t="shared" si="16"/>
        <v>0.68650371944739641</v>
      </c>
      <c r="J68" s="164">
        <f t="shared" si="17"/>
        <v>3.0652569446322272E-3</v>
      </c>
    </row>
    <row r="69" spans="2:10" x14ac:dyDescent="0.25">
      <c r="B69" s="162" t="s">
        <v>100</v>
      </c>
      <c r="C69" s="163">
        <v>1601</v>
      </c>
      <c r="D69" s="163">
        <v>715</v>
      </c>
      <c r="E69" s="163">
        <v>759</v>
      </c>
      <c r="F69" s="163">
        <v>2035</v>
      </c>
      <c r="G69" s="163">
        <v>2698</v>
      </c>
      <c r="H69" s="164">
        <f t="shared" si="15"/>
        <v>0.32579852579852586</v>
      </c>
      <c r="I69" s="165">
        <f t="shared" si="16"/>
        <v>0.68519675202998132</v>
      </c>
      <c r="J69" s="164">
        <f t="shared" si="17"/>
        <v>5.2111299537603963E-3</v>
      </c>
    </row>
    <row r="70" spans="2:10" x14ac:dyDescent="0.25">
      <c r="B70" s="157" t="s">
        <v>107</v>
      </c>
      <c r="C70" s="158">
        <v>9536</v>
      </c>
      <c r="D70" s="158">
        <v>9900</v>
      </c>
      <c r="E70" s="158">
        <v>15074</v>
      </c>
      <c r="F70" s="158">
        <v>10612</v>
      </c>
      <c r="G70" s="158">
        <v>13197</v>
      </c>
      <c r="H70" s="159">
        <f t="shared" si="15"/>
        <v>0.24359215981907267</v>
      </c>
      <c r="I70" s="160">
        <f t="shared" si="16"/>
        <v>0.38391359060402674</v>
      </c>
      <c r="J70" s="159">
        <f t="shared" si="17"/>
        <v>2.5489726463964399E-2</v>
      </c>
    </row>
    <row r="71" spans="2:10" x14ac:dyDescent="0.25">
      <c r="B71" s="162" t="s">
        <v>110</v>
      </c>
      <c r="C71" s="163">
        <v>4228</v>
      </c>
      <c r="D71" s="163">
        <v>2011</v>
      </c>
      <c r="E71" s="163">
        <v>5041</v>
      </c>
      <c r="F71" s="163">
        <v>4805</v>
      </c>
      <c r="G71" s="163">
        <v>5370</v>
      </c>
      <c r="H71" s="164">
        <f t="shared" si="15"/>
        <v>0.11758584807492189</v>
      </c>
      <c r="I71" s="165">
        <f t="shared" si="16"/>
        <v>0.27010406811731325</v>
      </c>
      <c r="J71" s="164">
        <f t="shared" si="17"/>
        <v>1.0372041457262168E-2</v>
      </c>
    </row>
    <row r="72" spans="2:10" x14ac:dyDescent="0.25">
      <c r="B72" s="162" t="s">
        <v>113</v>
      </c>
      <c r="C72" s="163">
        <v>1006</v>
      </c>
      <c r="D72" s="163">
        <v>466</v>
      </c>
      <c r="E72" s="163">
        <v>667</v>
      </c>
      <c r="F72" s="163">
        <v>1561</v>
      </c>
      <c r="G72" s="163">
        <v>1331</v>
      </c>
      <c r="H72" s="164">
        <f t="shared" si="15"/>
        <v>-0.14734144778987823</v>
      </c>
      <c r="I72" s="165">
        <f t="shared" si="16"/>
        <v>0.32306163021868795</v>
      </c>
      <c r="J72" s="164">
        <f t="shared" si="17"/>
        <v>2.5707983574703806E-3</v>
      </c>
    </row>
    <row r="73" spans="2:10" x14ac:dyDescent="0.25">
      <c r="B73" s="162" t="s">
        <v>116</v>
      </c>
      <c r="C73" s="163">
        <v>857</v>
      </c>
      <c r="D73" s="163">
        <v>1207</v>
      </c>
      <c r="E73" s="163">
        <v>2185</v>
      </c>
      <c r="F73" s="163">
        <v>582</v>
      </c>
      <c r="G73" s="163">
        <v>764</v>
      </c>
      <c r="H73" s="164">
        <f t="shared" si="15"/>
        <v>0.3127147766323024</v>
      </c>
      <c r="I73" s="165">
        <f t="shared" si="16"/>
        <v>-0.10851808634772464</v>
      </c>
      <c r="J73" s="164">
        <f t="shared" si="17"/>
        <v>1.4756498460611351E-3</v>
      </c>
    </row>
    <row r="74" spans="2:10" x14ac:dyDescent="0.25">
      <c r="B74" s="162" t="s">
        <v>123</v>
      </c>
      <c r="C74" s="163">
        <v>212</v>
      </c>
      <c r="D74" s="163">
        <v>1120</v>
      </c>
      <c r="E74" s="163">
        <v>379</v>
      </c>
      <c r="F74" s="163">
        <v>391</v>
      </c>
      <c r="G74" s="163">
        <v>532</v>
      </c>
      <c r="H74" s="164">
        <f t="shared" si="15"/>
        <v>0.36061381074168808</v>
      </c>
      <c r="I74" s="165">
        <f t="shared" si="16"/>
        <v>1.5094339622641511</v>
      </c>
      <c r="J74" s="164">
        <f t="shared" si="17"/>
        <v>1.0275467514457119E-3</v>
      </c>
    </row>
    <row r="75" spans="2:10" x14ac:dyDescent="0.25">
      <c r="B75" s="162" t="s">
        <v>119</v>
      </c>
      <c r="C75" s="163">
        <v>400</v>
      </c>
      <c r="D75" s="163">
        <v>350</v>
      </c>
      <c r="E75" s="163">
        <v>267</v>
      </c>
      <c r="F75" s="163">
        <v>122</v>
      </c>
      <c r="G75" s="163">
        <v>318</v>
      </c>
      <c r="H75" s="164">
        <f t="shared" si="15"/>
        <v>1.6065573770491803</v>
      </c>
      <c r="I75" s="165">
        <f t="shared" si="16"/>
        <v>-0.20499999999999996</v>
      </c>
      <c r="J75" s="164">
        <f t="shared" si="17"/>
        <v>6.14210276240106E-4</v>
      </c>
    </row>
    <row r="76" spans="2:10" x14ac:dyDescent="0.25">
      <c r="B76" s="162" t="s">
        <v>128</v>
      </c>
      <c r="C76" s="163">
        <v>350</v>
      </c>
      <c r="D76" s="163">
        <v>714</v>
      </c>
      <c r="E76" s="163">
        <v>896</v>
      </c>
      <c r="F76" s="163">
        <v>180</v>
      </c>
      <c r="G76" s="163">
        <v>384</v>
      </c>
      <c r="H76" s="164">
        <f t="shared" si="15"/>
        <v>1.1333333333333333</v>
      </c>
      <c r="I76" s="165">
        <f t="shared" si="16"/>
        <v>9.7142857142857197E-2</v>
      </c>
      <c r="J76" s="164">
        <f t="shared" si="17"/>
        <v>7.416878807427695E-4</v>
      </c>
    </row>
    <row r="77" spans="2:10" x14ac:dyDescent="0.25">
      <c r="B77" s="162" t="s">
        <v>131</v>
      </c>
      <c r="C77" s="163">
        <v>383</v>
      </c>
      <c r="D77" s="163">
        <v>175</v>
      </c>
      <c r="E77" s="163">
        <v>367</v>
      </c>
      <c r="F77" s="163">
        <v>50</v>
      </c>
      <c r="G77" s="163">
        <v>869</v>
      </c>
      <c r="H77" s="164">
        <f t="shared" si="15"/>
        <v>16.38</v>
      </c>
      <c r="I77" s="165">
        <f t="shared" si="16"/>
        <v>1.268929503916449</v>
      </c>
      <c r="J77" s="164">
        <f t="shared" si="17"/>
        <v>1.6784551259517362E-3</v>
      </c>
    </row>
    <row r="78" spans="2:10" x14ac:dyDescent="0.25">
      <c r="B78" s="168" t="s">
        <v>145</v>
      </c>
      <c r="C78" s="169">
        <f>C70-SUM(C71:C77)</f>
        <v>2100</v>
      </c>
      <c r="D78" s="169">
        <f>D70-SUM(D71:D77)</f>
        <v>3857</v>
      </c>
      <c r="E78" s="169">
        <f>E70-SUM(E71:E77)</f>
        <v>5272</v>
      </c>
      <c r="F78" s="169">
        <f>F70-SUM(F71:F77)</f>
        <v>2921</v>
      </c>
      <c r="G78" s="169">
        <f>G70-SUM(G71:G77)</f>
        <v>3629</v>
      </c>
      <c r="H78" s="170">
        <f t="shared" si="15"/>
        <v>0.24238274563505646</v>
      </c>
      <c r="I78" s="171">
        <f t="shared" si="16"/>
        <v>0.72809523809523813</v>
      </c>
      <c r="J78" s="170">
        <f t="shared" si="17"/>
        <v>7.0093367687903921E-3</v>
      </c>
    </row>
    <row r="79" spans="2:10" x14ac:dyDescent="0.25">
      <c r="B79" s="153" t="s">
        <v>48</v>
      </c>
      <c r="C79" s="174"/>
      <c r="D79" s="174"/>
      <c r="E79" s="174"/>
      <c r="F79" s="174"/>
      <c r="G79" s="174"/>
      <c r="H79" s="175"/>
      <c r="I79" s="175"/>
      <c r="J79" s="175"/>
    </row>
    <row r="80" spans="2:10" x14ac:dyDescent="0.25">
      <c r="B80" s="154" t="s">
        <v>68</v>
      </c>
      <c r="C80" s="176">
        <v>74343</v>
      </c>
      <c r="D80" s="176">
        <v>51089</v>
      </c>
      <c r="E80" s="176">
        <v>71326</v>
      </c>
      <c r="F80" s="176">
        <v>74452</v>
      </c>
      <c r="G80" s="176">
        <v>79840</v>
      </c>
      <c r="H80" s="177">
        <f t="shared" ref="H80:H92" si="18">IFERROR(G80/F80-1,"-")</f>
        <v>7.2368774512437506E-2</v>
      </c>
      <c r="I80" s="177">
        <f t="shared" ref="I80:I92" si="19">IFERROR(G80/C80-1,"-")</f>
        <v>7.3941056992588461E-2</v>
      </c>
      <c r="J80" s="177">
        <f t="shared" ref="J80:J92" si="20">G80/G$10</f>
        <v>0.15420927187110084</v>
      </c>
    </row>
    <row r="81" spans="2:10" x14ac:dyDescent="0.25">
      <c r="B81" s="157" t="s">
        <v>97</v>
      </c>
      <c r="C81" s="158">
        <v>26033</v>
      </c>
      <c r="D81" s="158">
        <v>17161</v>
      </c>
      <c r="E81" s="158">
        <v>24742</v>
      </c>
      <c r="F81" s="158">
        <v>20881</v>
      </c>
      <c r="G81" s="158">
        <v>22516</v>
      </c>
      <c r="H81" s="159">
        <f t="shared" si="18"/>
        <v>7.8300847660552675E-2</v>
      </c>
      <c r="I81" s="160">
        <f t="shared" si="19"/>
        <v>-0.1350977605347059</v>
      </c>
      <c r="J81" s="159">
        <f t="shared" si="20"/>
        <v>4.3489177923969266E-2</v>
      </c>
    </row>
    <row r="82" spans="2:10" x14ac:dyDescent="0.25">
      <c r="B82" s="162" t="s">
        <v>103</v>
      </c>
      <c r="C82" s="163">
        <v>4393</v>
      </c>
      <c r="D82" s="163">
        <v>6495</v>
      </c>
      <c r="E82" s="163">
        <v>5994</v>
      </c>
      <c r="F82" s="163">
        <v>5109</v>
      </c>
      <c r="G82" s="163">
        <v>5683</v>
      </c>
      <c r="H82" s="164">
        <f t="shared" si="18"/>
        <v>0.11235075357212754</v>
      </c>
      <c r="I82" s="165">
        <f t="shared" si="19"/>
        <v>0.29364898702481224</v>
      </c>
      <c r="J82" s="164">
        <f t="shared" si="20"/>
        <v>1.0976594339221768E-2</v>
      </c>
    </row>
    <row r="83" spans="2:10" x14ac:dyDescent="0.25">
      <c r="B83" s="162" t="s">
        <v>100</v>
      </c>
      <c r="C83" s="163">
        <v>21640</v>
      </c>
      <c r="D83" s="163">
        <v>10666</v>
      </c>
      <c r="E83" s="163">
        <v>18748</v>
      </c>
      <c r="F83" s="163">
        <v>15772</v>
      </c>
      <c r="G83" s="163">
        <v>16833</v>
      </c>
      <c r="H83" s="164">
        <f t="shared" si="18"/>
        <v>6.7271113365457769E-2</v>
      </c>
      <c r="I83" s="165">
        <f t="shared" si="19"/>
        <v>-0.22213493530499073</v>
      </c>
      <c r="J83" s="164">
        <f t="shared" si="20"/>
        <v>3.2512583584747498E-2</v>
      </c>
    </row>
    <row r="84" spans="2:10" x14ac:dyDescent="0.25">
      <c r="B84" s="157" t="s">
        <v>107</v>
      </c>
      <c r="C84" s="158">
        <v>48310</v>
      </c>
      <c r="D84" s="158">
        <v>33928</v>
      </c>
      <c r="E84" s="158">
        <v>46584</v>
      </c>
      <c r="F84" s="158">
        <v>53571</v>
      </c>
      <c r="G84" s="158">
        <v>57324</v>
      </c>
      <c r="H84" s="159">
        <f t="shared" si="18"/>
        <v>7.0056560452483652E-2</v>
      </c>
      <c r="I84" s="160">
        <f t="shared" si="19"/>
        <v>0.18658662802732362</v>
      </c>
      <c r="J84" s="159">
        <f t="shared" si="20"/>
        <v>0.11072009394713156</v>
      </c>
    </row>
    <row r="85" spans="2:10" x14ac:dyDescent="0.25">
      <c r="B85" s="162" t="s">
        <v>110</v>
      </c>
      <c r="C85" s="163">
        <v>8152</v>
      </c>
      <c r="D85" s="163">
        <v>3274</v>
      </c>
      <c r="E85" s="163">
        <v>7693</v>
      </c>
      <c r="F85" s="163">
        <v>10029</v>
      </c>
      <c r="G85" s="163">
        <v>10687</v>
      </c>
      <c r="H85" s="164">
        <f t="shared" si="18"/>
        <v>6.5609731777844349E-2</v>
      </c>
      <c r="I85" s="165">
        <f t="shared" si="19"/>
        <v>0.3109666339548578</v>
      </c>
      <c r="J85" s="164">
        <f t="shared" si="20"/>
        <v>2.0641714535150985E-2</v>
      </c>
    </row>
    <row r="86" spans="2:10" x14ac:dyDescent="0.25">
      <c r="B86" s="162" t="s">
        <v>113</v>
      </c>
      <c r="C86" s="163">
        <v>17728</v>
      </c>
      <c r="D86" s="163">
        <v>13019</v>
      </c>
      <c r="E86" s="163">
        <v>16107</v>
      </c>
      <c r="F86" s="163">
        <v>16817</v>
      </c>
      <c r="G86" s="163">
        <v>18023</v>
      </c>
      <c r="H86" s="164">
        <f t="shared" si="18"/>
        <v>7.1713147410358502E-2</v>
      </c>
      <c r="I86" s="165">
        <f t="shared" si="19"/>
        <v>1.6640342960288823E-2</v>
      </c>
      <c r="J86" s="164">
        <f t="shared" si="20"/>
        <v>3.4811043423507645E-2</v>
      </c>
    </row>
    <row r="87" spans="2:10" x14ac:dyDescent="0.25">
      <c r="B87" s="162" t="s">
        <v>116</v>
      </c>
      <c r="C87" s="163">
        <v>2012</v>
      </c>
      <c r="D87" s="163">
        <v>2303</v>
      </c>
      <c r="E87" s="163">
        <v>3074</v>
      </c>
      <c r="F87" s="163">
        <v>4120</v>
      </c>
      <c r="G87" s="163">
        <v>4353</v>
      </c>
      <c r="H87" s="164">
        <f t="shared" si="18"/>
        <v>5.6553398058252435E-2</v>
      </c>
      <c r="I87" s="165">
        <f t="shared" si="19"/>
        <v>1.1635188866799204</v>
      </c>
      <c r="J87" s="164">
        <f t="shared" si="20"/>
        <v>8.4077274606074882E-3</v>
      </c>
    </row>
    <row r="88" spans="2:10" x14ac:dyDescent="0.25">
      <c r="B88" s="162" t="s">
        <v>123</v>
      </c>
      <c r="C88" s="163">
        <v>696</v>
      </c>
      <c r="D88" s="163">
        <v>1264</v>
      </c>
      <c r="E88" s="163">
        <v>1183</v>
      </c>
      <c r="F88" s="163">
        <v>1526</v>
      </c>
      <c r="G88" s="163">
        <v>2010</v>
      </c>
      <c r="H88" s="164">
        <f t="shared" si="18"/>
        <v>0.31716906946264745</v>
      </c>
      <c r="I88" s="165">
        <f t="shared" si="19"/>
        <v>1.8879310344827585</v>
      </c>
      <c r="J88" s="164">
        <f t="shared" si="20"/>
        <v>3.8822725007629341E-3</v>
      </c>
    </row>
    <row r="89" spans="2:10" x14ac:dyDescent="0.25">
      <c r="B89" s="162" t="s">
        <v>119</v>
      </c>
      <c r="C89" s="163">
        <v>503</v>
      </c>
      <c r="D89" s="163">
        <v>754</v>
      </c>
      <c r="E89" s="163">
        <v>761</v>
      </c>
      <c r="F89" s="163">
        <v>700</v>
      </c>
      <c r="G89" s="163">
        <v>943</v>
      </c>
      <c r="H89" s="164">
        <f t="shared" si="18"/>
        <v>0.3471428571428572</v>
      </c>
      <c r="I89" s="165">
        <f t="shared" si="19"/>
        <v>0.874751491053678</v>
      </c>
      <c r="J89" s="164">
        <f t="shared" si="20"/>
        <v>1.8213845613032074E-3</v>
      </c>
    </row>
    <row r="90" spans="2:10" x14ac:dyDescent="0.25">
      <c r="B90" s="162" t="s">
        <v>128</v>
      </c>
      <c r="C90" s="163">
        <v>1231</v>
      </c>
      <c r="D90" s="163">
        <v>839</v>
      </c>
      <c r="E90" s="163">
        <v>1387</v>
      </c>
      <c r="F90" s="163">
        <v>1516</v>
      </c>
      <c r="G90" s="163">
        <v>1023</v>
      </c>
      <c r="H90" s="164">
        <f t="shared" si="18"/>
        <v>-0.32519788918205805</v>
      </c>
      <c r="I90" s="165">
        <f t="shared" si="19"/>
        <v>-0.16896831844029248</v>
      </c>
      <c r="J90" s="164">
        <f t="shared" si="20"/>
        <v>1.9759028697912844E-3</v>
      </c>
    </row>
    <row r="91" spans="2:10" x14ac:dyDescent="0.25">
      <c r="B91" s="162" t="s">
        <v>131</v>
      </c>
      <c r="C91" s="163">
        <v>2686</v>
      </c>
      <c r="D91" s="163">
        <v>1182</v>
      </c>
      <c r="E91" s="163">
        <v>2067</v>
      </c>
      <c r="F91" s="163">
        <v>2178</v>
      </c>
      <c r="G91" s="163">
        <v>1721</v>
      </c>
      <c r="H91" s="164">
        <f t="shared" si="18"/>
        <v>-0.20982552800734622</v>
      </c>
      <c r="I91" s="165">
        <f t="shared" si="19"/>
        <v>-0.35927029039463887</v>
      </c>
      <c r="J91" s="164">
        <f t="shared" si="20"/>
        <v>3.3240751113497559E-3</v>
      </c>
    </row>
    <row r="92" spans="2:10" x14ac:dyDescent="0.25">
      <c r="B92" s="168" t="s">
        <v>145</v>
      </c>
      <c r="C92" s="169">
        <f>C84-SUM(C85:C91)</f>
        <v>15302</v>
      </c>
      <c r="D92" s="169">
        <f>D84-SUM(D85:D91)</f>
        <v>11293</v>
      </c>
      <c r="E92" s="169">
        <f>E84-SUM(E85:E91)</f>
        <v>14312</v>
      </c>
      <c r="F92" s="169">
        <f>F84-SUM(F85:F91)</f>
        <v>16685</v>
      </c>
      <c r="G92" s="169">
        <f>G84-SUM(G85:G91)</f>
        <v>18564</v>
      </c>
      <c r="H92" s="170">
        <f t="shared" si="18"/>
        <v>0.11261612226550799</v>
      </c>
      <c r="I92" s="171">
        <f t="shared" si="19"/>
        <v>0.21317474839890216</v>
      </c>
      <c r="J92" s="170">
        <f t="shared" si="20"/>
        <v>3.5855973484658264E-2</v>
      </c>
    </row>
    <row r="93" spans="2:10" x14ac:dyDescent="0.25">
      <c r="B93" s="153" t="s">
        <v>49</v>
      </c>
      <c r="C93" s="174"/>
      <c r="D93" s="174"/>
      <c r="E93" s="174"/>
      <c r="F93" s="174"/>
      <c r="G93" s="174"/>
      <c r="H93" s="175"/>
      <c r="I93" s="175"/>
      <c r="J93" s="175"/>
    </row>
    <row r="94" spans="2:10" x14ac:dyDescent="0.25">
      <c r="B94" s="154" t="s">
        <v>68</v>
      </c>
      <c r="C94" s="176">
        <v>5920</v>
      </c>
      <c r="D94" s="176">
        <v>4794</v>
      </c>
      <c r="E94" s="176">
        <v>5361</v>
      </c>
      <c r="F94" s="176">
        <v>4792</v>
      </c>
      <c r="G94" s="176">
        <v>5436</v>
      </c>
      <c r="H94" s="177">
        <f t="shared" ref="H94:H106" si="21">IFERROR(G94/F94-1,"-")</f>
        <v>0.13439065108514181</v>
      </c>
      <c r="I94" s="177">
        <f t="shared" ref="I94:I106" si="22">IFERROR(G94/C94-1,"-")</f>
        <v>-8.1756756756756754E-2</v>
      </c>
      <c r="J94" s="177">
        <f t="shared" ref="J94:J106" si="23">G94/G$10</f>
        <v>1.0499519061764832E-2</v>
      </c>
    </row>
    <row r="95" spans="2:10" x14ac:dyDescent="0.25">
      <c r="B95" s="157" t="s">
        <v>97</v>
      </c>
      <c r="C95" s="158">
        <v>4037</v>
      </c>
      <c r="D95" s="158">
        <v>3022</v>
      </c>
      <c r="E95" s="158">
        <v>3424</v>
      </c>
      <c r="F95" s="158">
        <v>2617</v>
      </c>
      <c r="G95" s="158">
        <v>3274</v>
      </c>
      <c r="H95" s="159">
        <f t="shared" si="21"/>
        <v>0.25105082155139469</v>
      </c>
      <c r="I95" s="160">
        <f t="shared" si="22"/>
        <v>-0.18900173396086206</v>
      </c>
      <c r="J95" s="159">
        <f t="shared" si="23"/>
        <v>6.3236617748745503E-3</v>
      </c>
    </row>
    <row r="96" spans="2:10" x14ac:dyDescent="0.25">
      <c r="B96" s="162" t="s">
        <v>103</v>
      </c>
      <c r="C96" s="163">
        <v>2610</v>
      </c>
      <c r="D96" s="163">
        <v>1498</v>
      </c>
      <c r="E96" s="163">
        <v>1825</v>
      </c>
      <c r="F96" s="163">
        <v>1173</v>
      </c>
      <c r="G96" s="163">
        <v>1487</v>
      </c>
      <c r="H96" s="164">
        <f t="shared" si="21"/>
        <v>0.26768968456948006</v>
      </c>
      <c r="I96" s="165">
        <f t="shared" si="22"/>
        <v>-0.43026819923371651</v>
      </c>
      <c r="J96" s="164">
        <f t="shared" si="23"/>
        <v>2.8721090590221308E-3</v>
      </c>
    </row>
    <row r="97" spans="2:10" x14ac:dyDescent="0.25">
      <c r="B97" s="162" t="s">
        <v>100</v>
      </c>
      <c r="C97" s="163">
        <v>1427</v>
      </c>
      <c r="D97" s="163">
        <v>1524</v>
      </c>
      <c r="E97" s="163">
        <v>1599</v>
      </c>
      <c r="F97" s="163">
        <v>1444</v>
      </c>
      <c r="G97" s="163">
        <v>1787</v>
      </c>
      <c r="H97" s="164">
        <f t="shared" si="21"/>
        <v>0.23753462603878117</v>
      </c>
      <c r="I97" s="165">
        <f t="shared" si="22"/>
        <v>0.2522775052557813</v>
      </c>
      <c r="J97" s="164">
        <f t="shared" si="23"/>
        <v>3.4515527158524195E-3</v>
      </c>
    </row>
    <row r="98" spans="2:10" x14ac:dyDescent="0.25">
      <c r="B98" s="157" t="s">
        <v>107</v>
      </c>
      <c r="C98" s="158">
        <v>1883</v>
      </c>
      <c r="D98" s="158">
        <v>1772</v>
      </c>
      <c r="E98" s="158">
        <v>1937</v>
      </c>
      <c r="F98" s="158">
        <v>2175</v>
      </c>
      <c r="G98" s="158">
        <v>2162</v>
      </c>
      <c r="H98" s="159">
        <f t="shared" si="21"/>
        <v>-5.9770114942528929E-3</v>
      </c>
      <c r="I98" s="160">
        <f t="shared" si="22"/>
        <v>0.14816781731279871</v>
      </c>
      <c r="J98" s="159">
        <f t="shared" si="23"/>
        <v>4.1758572868902805E-3</v>
      </c>
    </row>
    <row r="99" spans="2:10" x14ac:dyDescent="0.25">
      <c r="B99" s="162" t="s">
        <v>110</v>
      </c>
      <c r="C99" s="163">
        <v>232</v>
      </c>
      <c r="D99" s="163">
        <v>197</v>
      </c>
      <c r="E99" s="163">
        <v>318</v>
      </c>
      <c r="F99" s="163">
        <v>352</v>
      </c>
      <c r="G99" s="163">
        <v>296</v>
      </c>
      <c r="H99" s="164">
        <f t="shared" si="21"/>
        <v>-0.15909090909090906</v>
      </c>
      <c r="I99" s="165">
        <f t="shared" si="22"/>
        <v>0.27586206896551735</v>
      </c>
      <c r="J99" s="164">
        <f t="shared" si="23"/>
        <v>5.7171774140588483E-4</v>
      </c>
    </row>
    <row r="100" spans="2:10" x14ac:dyDescent="0.25">
      <c r="B100" s="162" t="s">
        <v>113</v>
      </c>
      <c r="C100" s="163">
        <v>439</v>
      </c>
      <c r="D100" s="163">
        <v>406</v>
      </c>
      <c r="E100" s="163">
        <v>412</v>
      </c>
      <c r="F100" s="163">
        <v>481</v>
      </c>
      <c r="G100" s="163">
        <v>512</v>
      </c>
      <c r="H100" s="164">
        <f t="shared" si="21"/>
        <v>6.4449064449064508E-2</v>
      </c>
      <c r="I100" s="165">
        <f t="shared" si="22"/>
        <v>0.16628701594533024</v>
      </c>
      <c r="J100" s="164">
        <f t="shared" si="23"/>
        <v>9.889171743236926E-4</v>
      </c>
    </row>
    <row r="101" spans="2:10" x14ac:dyDescent="0.25">
      <c r="B101" s="162" t="s">
        <v>116</v>
      </c>
      <c r="C101" s="163">
        <v>339</v>
      </c>
      <c r="D101" s="163">
        <v>371</v>
      </c>
      <c r="E101" s="163">
        <v>358</v>
      </c>
      <c r="F101" s="163">
        <v>313</v>
      </c>
      <c r="G101" s="163">
        <v>299</v>
      </c>
      <c r="H101" s="164">
        <f t="shared" si="21"/>
        <v>-4.4728434504792358E-2</v>
      </c>
      <c r="I101" s="165">
        <f t="shared" si="22"/>
        <v>-0.11799410029498525</v>
      </c>
      <c r="J101" s="164">
        <f t="shared" si="23"/>
        <v>5.7751217797418776E-4</v>
      </c>
    </row>
    <row r="102" spans="2:10" x14ac:dyDescent="0.25">
      <c r="B102" s="162" t="s">
        <v>123</v>
      </c>
      <c r="C102" s="163">
        <v>81</v>
      </c>
      <c r="D102" s="163">
        <v>111</v>
      </c>
      <c r="E102" s="163">
        <v>126</v>
      </c>
      <c r="F102" s="163">
        <v>117</v>
      </c>
      <c r="G102" s="163">
        <v>83</v>
      </c>
      <c r="H102" s="164">
        <f t="shared" si="21"/>
        <v>-0.29059829059829057</v>
      </c>
      <c r="I102" s="165">
        <f t="shared" si="22"/>
        <v>2.4691358024691468E-2</v>
      </c>
      <c r="J102" s="164">
        <f t="shared" si="23"/>
        <v>1.6031274505637987E-4</v>
      </c>
    </row>
    <row r="103" spans="2:10" x14ac:dyDescent="0.25">
      <c r="B103" s="162" t="s">
        <v>119</v>
      </c>
      <c r="C103" s="163">
        <v>40</v>
      </c>
      <c r="D103" s="163">
        <v>75</v>
      </c>
      <c r="E103" s="163">
        <v>53</v>
      </c>
      <c r="F103" s="163">
        <v>82</v>
      </c>
      <c r="G103" s="163">
        <v>143</v>
      </c>
      <c r="H103" s="164">
        <f t="shared" si="21"/>
        <v>0.74390243902439024</v>
      </c>
      <c r="I103" s="165">
        <f t="shared" si="22"/>
        <v>2.5750000000000002</v>
      </c>
      <c r="J103" s="164">
        <f t="shared" si="23"/>
        <v>2.7620147642243759E-4</v>
      </c>
    </row>
    <row r="104" spans="2:10" x14ac:dyDescent="0.25">
      <c r="B104" s="162" t="s">
        <v>128</v>
      </c>
      <c r="C104" s="163">
        <v>20</v>
      </c>
      <c r="D104" s="163">
        <v>33</v>
      </c>
      <c r="E104" s="163">
        <v>24</v>
      </c>
      <c r="F104" s="163">
        <v>18</v>
      </c>
      <c r="G104" s="163">
        <v>4</v>
      </c>
      <c r="H104" s="164">
        <f t="shared" si="21"/>
        <v>-0.77777777777777779</v>
      </c>
      <c r="I104" s="165">
        <f t="shared" si="22"/>
        <v>-0.8</v>
      </c>
      <c r="J104" s="164">
        <f t="shared" si="23"/>
        <v>7.7259154244038484E-6</v>
      </c>
    </row>
    <row r="105" spans="2:10" x14ac:dyDescent="0.25">
      <c r="B105" s="162" t="s">
        <v>131</v>
      </c>
      <c r="C105" s="163">
        <v>43</v>
      </c>
      <c r="D105" s="163">
        <v>17</v>
      </c>
      <c r="E105" s="163">
        <v>35</v>
      </c>
      <c r="F105" s="163">
        <v>36</v>
      </c>
      <c r="G105" s="163">
        <v>42</v>
      </c>
      <c r="H105" s="164">
        <f t="shared" si="21"/>
        <v>0.16666666666666674</v>
      </c>
      <c r="I105" s="165">
        <f t="shared" si="22"/>
        <v>-2.3255813953488413E-2</v>
      </c>
      <c r="J105" s="164">
        <f t="shared" si="23"/>
        <v>8.1122111956240421E-5</v>
      </c>
    </row>
    <row r="106" spans="2:10" x14ac:dyDescent="0.25">
      <c r="B106" s="168" t="s">
        <v>145</v>
      </c>
      <c r="C106" s="169">
        <f>C98-SUM(C99:C105)</f>
        <v>689</v>
      </c>
      <c r="D106" s="169">
        <f>D98-SUM(D99:D105)</f>
        <v>562</v>
      </c>
      <c r="E106" s="169">
        <f>E98-SUM(E99:E105)</f>
        <v>611</v>
      </c>
      <c r="F106" s="169">
        <f>F98-SUM(F99:F105)</f>
        <v>776</v>
      </c>
      <c r="G106" s="169">
        <f>G98-SUM(G99:G105)</f>
        <v>783</v>
      </c>
      <c r="H106" s="170">
        <f t="shared" si="21"/>
        <v>9.0206185567009989E-3</v>
      </c>
      <c r="I106" s="171">
        <f t="shared" si="22"/>
        <v>0.13642960812772142</v>
      </c>
      <c r="J106" s="170">
        <f t="shared" si="23"/>
        <v>1.5123479443270534E-3</v>
      </c>
    </row>
    <row r="107" spans="2:10" x14ac:dyDescent="0.25">
      <c r="B107" s="153" t="s">
        <v>50</v>
      </c>
      <c r="C107" s="174"/>
      <c r="D107" s="174"/>
      <c r="E107" s="174"/>
      <c r="F107" s="174"/>
      <c r="G107" s="174"/>
      <c r="H107" s="175"/>
      <c r="I107" s="175"/>
      <c r="J107" s="175"/>
    </row>
    <row r="108" spans="2:10" x14ac:dyDescent="0.25">
      <c r="B108" s="154" t="s">
        <v>68</v>
      </c>
      <c r="C108" s="176">
        <v>14016</v>
      </c>
      <c r="D108" s="176">
        <v>15768</v>
      </c>
      <c r="E108" s="176">
        <v>20517</v>
      </c>
      <c r="F108" s="176">
        <v>23002</v>
      </c>
      <c r="G108" s="176">
        <v>20336</v>
      </c>
      <c r="H108" s="177">
        <f t="shared" ref="H108:H120" si="24">IFERROR(G108/F108-1,"-")</f>
        <v>-0.11590296495956875</v>
      </c>
      <c r="I108" s="177">
        <f t="shared" ref="I108:I120" si="25">IFERROR(G108/C108-1,"-")</f>
        <v>0.45091324200913241</v>
      </c>
      <c r="J108" s="177">
        <f t="shared" ref="J108:J120" si="26">G108/G$10</f>
        <v>3.9278554017669172E-2</v>
      </c>
    </row>
    <row r="109" spans="2:10" x14ac:dyDescent="0.25">
      <c r="B109" s="157" t="s">
        <v>97</v>
      </c>
      <c r="C109" s="158">
        <v>2578</v>
      </c>
      <c r="D109" s="158">
        <v>3394</v>
      </c>
      <c r="E109" s="158">
        <v>3573</v>
      </c>
      <c r="F109" s="158">
        <v>3901</v>
      </c>
      <c r="G109" s="158">
        <v>3242</v>
      </c>
      <c r="H109" s="159">
        <f t="shared" si="24"/>
        <v>-0.16893104332222508</v>
      </c>
      <c r="I109" s="160">
        <f t="shared" si="25"/>
        <v>0.25756400310318073</v>
      </c>
      <c r="J109" s="159">
        <f t="shared" si="26"/>
        <v>6.2618544514793199E-3</v>
      </c>
    </row>
    <row r="110" spans="2:10" x14ac:dyDescent="0.25">
      <c r="B110" s="162" t="s">
        <v>103</v>
      </c>
      <c r="C110" s="163">
        <v>667</v>
      </c>
      <c r="D110" s="163">
        <v>1391</v>
      </c>
      <c r="E110" s="163">
        <v>1018</v>
      </c>
      <c r="F110" s="163">
        <v>680</v>
      </c>
      <c r="G110" s="163">
        <v>747</v>
      </c>
      <c r="H110" s="164">
        <f t="shared" si="24"/>
        <v>9.8529411764705976E-2</v>
      </c>
      <c r="I110" s="165">
        <f t="shared" si="25"/>
        <v>0.11994002998500752</v>
      </c>
      <c r="J110" s="164">
        <f t="shared" si="26"/>
        <v>1.4428147055074187E-3</v>
      </c>
    </row>
    <row r="111" spans="2:10" x14ac:dyDescent="0.25">
      <c r="B111" s="162" t="s">
        <v>100</v>
      </c>
      <c r="C111" s="163">
        <v>1911</v>
      </c>
      <c r="D111" s="163">
        <v>2003</v>
      </c>
      <c r="E111" s="163">
        <v>2555</v>
      </c>
      <c r="F111" s="163">
        <v>3221</v>
      </c>
      <c r="G111" s="163">
        <v>2495</v>
      </c>
      <c r="H111" s="164">
        <f t="shared" si="24"/>
        <v>-0.22539583980130395</v>
      </c>
      <c r="I111" s="165">
        <f t="shared" si="25"/>
        <v>0.30559916274201981</v>
      </c>
      <c r="J111" s="164">
        <f t="shared" si="26"/>
        <v>4.8190397459719012E-3</v>
      </c>
    </row>
    <row r="112" spans="2:10" x14ac:dyDescent="0.25">
      <c r="B112" s="157" t="s">
        <v>107</v>
      </c>
      <c r="C112" s="158">
        <v>11438</v>
      </c>
      <c r="D112" s="158">
        <v>12374</v>
      </c>
      <c r="E112" s="158">
        <v>16944</v>
      </c>
      <c r="F112" s="158">
        <v>19101</v>
      </c>
      <c r="G112" s="158">
        <v>17094</v>
      </c>
      <c r="H112" s="159">
        <f t="shared" si="24"/>
        <v>-0.10507303282550651</v>
      </c>
      <c r="I112" s="160">
        <f t="shared" si="25"/>
        <v>0.49449204406364755</v>
      </c>
      <c r="J112" s="159">
        <f t="shared" si="26"/>
        <v>3.3016699566189849E-2</v>
      </c>
    </row>
    <row r="113" spans="2:10" x14ac:dyDescent="0.25">
      <c r="B113" s="162" t="s">
        <v>110</v>
      </c>
      <c r="C113" s="163">
        <v>6007</v>
      </c>
      <c r="D113" s="163">
        <v>6174</v>
      </c>
      <c r="E113" s="163">
        <v>10334</v>
      </c>
      <c r="F113" s="163">
        <v>11424</v>
      </c>
      <c r="G113" s="163">
        <v>10129</v>
      </c>
      <c r="H113" s="164">
        <f t="shared" si="24"/>
        <v>-0.11335784313725494</v>
      </c>
      <c r="I113" s="165">
        <f t="shared" si="25"/>
        <v>0.68619943399367411</v>
      </c>
      <c r="J113" s="164">
        <f t="shared" si="26"/>
        <v>1.9563949333446646E-2</v>
      </c>
    </row>
    <row r="114" spans="2:10" x14ac:dyDescent="0.25">
      <c r="B114" s="162" t="s">
        <v>113</v>
      </c>
      <c r="C114" s="163">
        <v>1113</v>
      </c>
      <c r="D114" s="163">
        <v>895</v>
      </c>
      <c r="E114" s="163">
        <v>940</v>
      </c>
      <c r="F114" s="163">
        <v>1248</v>
      </c>
      <c r="G114" s="163">
        <v>928</v>
      </c>
      <c r="H114" s="164">
        <f t="shared" si="24"/>
        <v>-0.25641025641025639</v>
      </c>
      <c r="I114" s="165">
        <f t="shared" si="25"/>
        <v>-0.16621743036837378</v>
      </c>
      <c r="J114" s="164">
        <f t="shared" si="26"/>
        <v>1.7924123784616929E-3</v>
      </c>
    </row>
    <row r="115" spans="2:10" x14ac:dyDescent="0.25">
      <c r="B115" s="162" t="s">
        <v>116</v>
      </c>
      <c r="C115" s="163">
        <v>454</v>
      </c>
      <c r="D115" s="163">
        <v>790</v>
      </c>
      <c r="E115" s="163">
        <v>1062</v>
      </c>
      <c r="F115" s="163">
        <v>920</v>
      </c>
      <c r="G115" s="163">
        <v>1168</v>
      </c>
      <c r="H115" s="164">
        <f t="shared" si="24"/>
        <v>0.26956521739130435</v>
      </c>
      <c r="I115" s="165">
        <f t="shared" si="25"/>
        <v>1.5726872246696035</v>
      </c>
      <c r="J115" s="164">
        <f t="shared" si="26"/>
        <v>2.2559673039259241E-3</v>
      </c>
    </row>
    <row r="116" spans="2:10" x14ac:dyDescent="0.25">
      <c r="B116" s="162" t="s">
        <v>123</v>
      </c>
      <c r="C116" s="163">
        <v>235</v>
      </c>
      <c r="D116" s="163">
        <v>631</v>
      </c>
      <c r="E116" s="163">
        <v>648</v>
      </c>
      <c r="F116" s="163">
        <v>769</v>
      </c>
      <c r="G116" s="163">
        <v>565</v>
      </c>
      <c r="H116" s="164">
        <f t="shared" si="24"/>
        <v>-0.26527958387516259</v>
      </c>
      <c r="I116" s="165">
        <f t="shared" si="25"/>
        <v>1.4042553191489362</v>
      </c>
      <c r="J116" s="164">
        <f t="shared" si="26"/>
        <v>1.0912855536970437E-3</v>
      </c>
    </row>
    <row r="117" spans="2:10" x14ac:dyDescent="0.25">
      <c r="B117" s="162" t="s">
        <v>119</v>
      </c>
      <c r="C117" s="163">
        <v>334</v>
      </c>
      <c r="D117" s="163">
        <v>679</v>
      </c>
      <c r="E117" s="163">
        <v>400</v>
      </c>
      <c r="F117" s="163">
        <v>553</v>
      </c>
      <c r="G117" s="163">
        <v>436</v>
      </c>
      <c r="H117" s="164">
        <f t="shared" si="24"/>
        <v>-0.21157323688969254</v>
      </c>
      <c r="I117" s="165">
        <f t="shared" si="25"/>
        <v>0.3053892215568863</v>
      </c>
      <c r="J117" s="164">
        <f t="shared" si="26"/>
        <v>8.4212478126001954E-4</v>
      </c>
    </row>
    <row r="118" spans="2:10" x14ac:dyDescent="0.25">
      <c r="B118" s="162" t="s">
        <v>128</v>
      </c>
      <c r="C118" s="163">
        <v>106</v>
      </c>
      <c r="D118" s="163">
        <v>134</v>
      </c>
      <c r="E118" s="163">
        <v>164</v>
      </c>
      <c r="F118" s="163">
        <v>249</v>
      </c>
      <c r="G118" s="163">
        <v>155</v>
      </c>
      <c r="H118" s="164">
        <f t="shared" si="24"/>
        <v>-0.3775100401606426</v>
      </c>
      <c r="I118" s="165">
        <f t="shared" si="25"/>
        <v>0.46226415094339623</v>
      </c>
      <c r="J118" s="164">
        <f t="shared" si="26"/>
        <v>2.9937922269564915E-4</v>
      </c>
    </row>
    <row r="119" spans="2:10" x14ac:dyDescent="0.25">
      <c r="B119" s="162" t="s">
        <v>131</v>
      </c>
      <c r="C119" s="163">
        <v>358</v>
      </c>
      <c r="D119" s="163">
        <v>223</v>
      </c>
      <c r="E119" s="163">
        <v>149</v>
      </c>
      <c r="F119" s="163">
        <v>250</v>
      </c>
      <c r="G119" s="163">
        <v>220</v>
      </c>
      <c r="H119" s="164">
        <f t="shared" si="24"/>
        <v>-0.12</v>
      </c>
      <c r="I119" s="165">
        <f t="shared" si="25"/>
        <v>-0.38547486033519551</v>
      </c>
      <c r="J119" s="164">
        <f t="shared" si="26"/>
        <v>4.2492534834221167E-4</v>
      </c>
    </row>
    <row r="120" spans="2:10" x14ac:dyDescent="0.25">
      <c r="B120" s="168" t="s">
        <v>145</v>
      </c>
      <c r="C120" s="169">
        <f>C112-SUM(C113:C119)</f>
        <v>2831</v>
      </c>
      <c r="D120" s="169">
        <f>D112-SUM(D113:D119)</f>
        <v>2848</v>
      </c>
      <c r="E120" s="169">
        <f>E112-SUM(E113:E119)</f>
        <v>3247</v>
      </c>
      <c r="F120" s="169">
        <f>F112-SUM(F113:F119)</f>
        <v>3688</v>
      </c>
      <c r="G120" s="169">
        <f>G112-SUM(G113:G119)</f>
        <v>3493</v>
      </c>
      <c r="H120" s="170">
        <f t="shared" si="24"/>
        <v>-5.2874186550976088E-2</v>
      </c>
      <c r="I120" s="171">
        <f t="shared" si="25"/>
        <v>0.2338396326386436</v>
      </c>
      <c r="J120" s="170">
        <f t="shared" si="26"/>
        <v>6.746655644360661E-3</v>
      </c>
    </row>
    <row r="121" spans="2:10" x14ac:dyDescent="0.25">
      <c r="B121" s="153" t="s">
        <v>51</v>
      </c>
      <c r="C121" s="174"/>
      <c r="D121" s="174"/>
      <c r="E121" s="174"/>
      <c r="F121" s="174"/>
      <c r="G121" s="174"/>
      <c r="H121" s="175"/>
      <c r="I121" s="175"/>
      <c r="J121" s="175"/>
    </row>
    <row r="122" spans="2:10" x14ac:dyDescent="0.25">
      <c r="B122" s="154" t="s">
        <v>68</v>
      </c>
      <c r="C122" s="176">
        <v>21585</v>
      </c>
      <c r="D122" s="176">
        <v>19039</v>
      </c>
      <c r="E122" s="176">
        <v>24713</v>
      </c>
      <c r="F122" s="176">
        <v>21639</v>
      </c>
      <c r="G122" s="176">
        <v>25345</v>
      </c>
      <c r="H122" s="177">
        <f t="shared" ref="H122:H134" si="27">IFERROR(G122/F122-1,"-")</f>
        <v>0.17126484588012381</v>
      </c>
      <c r="I122" s="177">
        <f t="shared" ref="I122:I134" si="28">IFERROR(G122/C122-1,"-")</f>
        <v>0.17419504285383369</v>
      </c>
      <c r="J122" s="177">
        <f t="shared" ref="J122:J134" si="29">G122/G$10</f>
        <v>4.8953331607878889E-2</v>
      </c>
    </row>
    <row r="123" spans="2:10" x14ac:dyDescent="0.25">
      <c r="B123" s="157" t="s">
        <v>97</v>
      </c>
      <c r="C123" s="158">
        <v>10546</v>
      </c>
      <c r="D123" s="158">
        <v>10127</v>
      </c>
      <c r="E123" s="158">
        <v>11037</v>
      </c>
      <c r="F123" s="158">
        <v>10903</v>
      </c>
      <c r="G123" s="158">
        <v>13443</v>
      </c>
      <c r="H123" s="159">
        <f t="shared" si="27"/>
        <v>0.23296340456755016</v>
      </c>
      <c r="I123" s="160">
        <f t="shared" si="28"/>
        <v>0.2747013085530059</v>
      </c>
      <c r="J123" s="159">
        <f t="shared" si="29"/>
        <v>2.5964870262565234E-2</v>
      </c>
    </row>
    <row r="124" spans="2:10" x14ac:dyDescent="0.25">
      <c r="B124" s="162" t="s">
        <v>103</v>
      </c>
      <c r="C124" s="163">
        <v>6071</v>
      </c>
      <c r="D124" s="163">
        <v>5476</v>
      </c>
      <c r="E124" s="163">
        <v>5871</v>
      </c>
      <c r="F124" s="163">
        <v>5317</v>
      </c>
      <c r="G124" s="163">
        <v>7289</v>
      </c>
      <c r="H124" s="164">
        <f t="shared" si="27"/>
        <v>0.37088583787850293</v>
      </c>
      <c r="I124" s="165">
        <f t="shared" si="28"/>
        <v>0.20062592653599087</v>
      </c>
      <c r="J124" s="164">
        <f t="shared" si="29"/>
        <v>1.4078549382119913E-2</v>
      </c>
    </row>
    <row r="125" spans="2:10" x14ac:dyDescent="0.25">
      <c r="B125" s="162" t="s">
        <v>100</v>
      </c>
      <c r="C125" s="163">
        <v>4475</v>
      </c>
      <c r="D125" s="163">
        <v>4651</v>
      </c>
      <c r="E125" s="163">
        <v>5166</v>
      </c>
      <c r="F125" s="163">
        <v>5586</v>
      </c>
      <c r="G125" s="163">
        <v>6154</v>
      </c>
      <c r="H125" s="164">
        <f t="shared" si="27"/>
        <v>0.10168277837450779</v>
      </c>
      <c r="I125" s="165">
        <f t="shared" si="28"/>
        <v>0.37519553072625689</v>
      </c>
      <c r="J125" s="164">
        <f t="shared" si="29"/>
        <v>1.1886320880445321E-2</v>
      </c>
    </row>
    <row r="126" spans="2:10" x14ac:dyDescent="0.25">
      <c r="B126" s="157" t="s">
        <v>107</v>
      </c>
      <c r="C126" s="158">
        <v>11039</v>
      </c>
      <c r="D126" s="158">
        <v>8912</v>
      </c>
      <c r="E126" s="158">
        <v>13676</v>
      </c>
      <c r="F126" s="158">
        <v>10736</v>
      </c>
      <c r="G126" s="158">
        <v>11902</v>
      </c>
      <c r="H126" s="159">
        <f t="shared" si="27"/>
        <v>0.10860655737704916</v>
      </c>
      <c r="I126" s="160">
        <f t="shared" si="28"/>
        <v>7.8177371138690166E-2</v>
      </c>
      <c r="J126" s="159">
        <f t="shared" si="29"/>
        <v>2.2988461345313654E-2</v>
      </c>
    </row>
    <row r="127" spans="2:10" x14ac:dyDescent="0.25">
      <c r="B127" s="162" t="s">
        <v>110</v>
      </c>
      <c r="C127" s="163">
        <v>1180</v>
      </c>
      <c r="D127" s="163">
        <v>736</v>
      </c>
      <c r="E127" s="163">
        <v>1377</v>
      </c>
      <c r="F127" s="163">
        <v>1218</v>
      </c>
      <c r="G127" s="163">
        <v>1253</v>
      </c>
      <c r="H127" s="164">
        <f t="shared" si="27"/>
        <v>2.8735632183908066E-2</v>
      </c>
      <c r="I127" s="165">
        <f t="shared" si="28"/>
        <v>6.1864406779660985E-2</v>
      </c>
      <c r="J127" s="164">
        <f t="shared" si="29"/>
        <v>2.4201430066945057E-3</v>
      </c>
    </row>
    <row r="128" spans="2:10" x14ac:dyDescent="0.25">
      <c r="B128" s="162" t="s">
        <v>113</v>
      </c>
      <c r="C128" s="163">
        <v>1274</v>
      </c>
      <c r="D128" s="163">
        <v>1499</v>
      </c>
      <c r="E128" s="163">
        <v>2104</v>
      </c>
      <c r="F128" s="163">
        <v>1962</v>
      </c>
      <c r="G128" s="163">
        <v>1950</v>
      </c>
      <c r="H128" s="164">
        <f t="shared" si="27"/>
        <v>-6.1162079510703737E-3</v>
      </c>
      <c r="I128" s="165">
        <f t="shared" si="28"/>
        <v>0.53061224489795911</v>
      </c>
      <c r="J128" s="164">
        <f t="shared" si="29"/>
        <v>3.7663837693968764E-3</v>
      </c>
    </row>
    <row r="129" spans="2:10" x14ac:dyDescent="0.25">
      <c r="B129" s="162" t="s">
        <v>116</v>
      </c>
      <c r="C129" s="163">
        <v>640</v>
      </c>
      <c r="D129" s="163">
        <v>772</v>
      </c>
      <c r="E129" s="163">
        <v>1043</v>
      </c>
      <c r="F129" s="163">
        <v>765</v>
      </c>
      <c r="G129" s="163">
        <v>903</v>
      </c>
      <c r="H129" s="164">
        <f t="shared" si="27"/>
        <v>0.18039215686274512</v>
      </c>
      <c r="I129" s="165">
        <f t="shared" si="28"/>
        <v>0.41093749999999996</v>
      </c>
      <c r="J129" s="164">
        <f t="shared" si="29"/>
        <v>1.7441254070591689E-3</v>
      </c>
    </row>
    <row r="130" spans="2:10" x14ac:dyDescent="0.25">
      <c r="B130" s="162" t="s">
        <v>123</v>
      </c>
      <c r="C130" s="163">
        <v>398</v>
      </c>
      <c r="D130" s="163">
        <v>270</v>
      </c>
      <c r="E130" s="163">
        <v>311</v>
      </c>
      <c r="F130" s="163">
        <v>320</v>
      </c>
      <c r="G130" s="163">
        <v>252</v>
      </c>
      <c r="H130" s="164">
        <f t="shared" si="27"/>
        <v>-0.21250000000000002</v>
      </c>
      <c r="I130" s="165">
        <f t="shared" si="28"/>
        <v>-0.36683417085427139</v>
      </c>
      <c r="J130" s="164">
        <f t="shared" si="29"/>
        <v>4.867326717374425E-4</v>
      </c>
    </row>
    <row r="131" spans="2:10" x14ac:dyDescent="0.25">
      <c r="B131" s="162" t="s">
        <v>119</v>
      </c>
      <c r="C131" s="163">
        <v>173</v>
      </c>
      <c r="D131" s="163">
        <v>206</v>
      </c>
      <c r="E131" s="163">
        <v>295</v>
      </c>
      <c r="F131" s="163">
        <v>245</v>
      </c>
      <c r="G131" s="163">
        <v>320</v>
      </c>
      <c r="H131" s="164">
        <f t="shared" si="27"/>
        <v>0.30612244897959173</v>
      </c>
      <c r="I131" s="165">
        <f t="shared" si="28"/>
        <v>0.8497109826589595</v>
      </c>
      <c r="J131" s="164">
        <f t="shared" si="29"/>
        <v>6.1807323395230796E-4</v>
      </c>
    </row>
    <row r="132" spans="2:10" x14ac:dyDescent="0.25">
      <c r="B132" s="162" t="s">
        <v>128</v>
      </c>
      <c r="C132" s="163">
        <v>208</v>
      </c>
      <c r="D132" s="163">
        <v>185</v>
      </c>
      <c r="E132" s="163">
        <v>174</v>
      </c>
      <c r="F132" s="163">
        <v>200</v>
      </c>
      <c r="G132" s="163">
        <v>161</v>
      </c>
      <c r="H132" s="164">
        <f t="shared" si="27"/>
        <v>-0.19499999999999995</v>
      </c>
      <c r="I132" s="165">
        <f t="shared" si="28"/>
        <v>-0.22596153846153844</v>
      </c>
      <c r="J132" s="164">
        <f t="shared" si="29"/>
        <v>3.109680958322549E-4</v>
      </c>
    </row>
    <row r="133" spans="2:10" x14ac:dyDescent="0.25">
      <c r="B133" s="162" t="s">
        <v>131</v>
      </c>
      <c r="C133" s="163">
        <v>394</v>
      </c>
      <c r="D133" s="163">
        <v>330</v>
      </c>
      <c r="E133" s="163">
        <v>359</v>
      </c>
      <c r="F133" s="163">
        <v>370</v>
      </c>
      <c r="G133" s="163">
        <v>471</v>
      </c>
      <c r="H133" s="164">
        <f t="shared" si="27"/>
        <v>0.27297297297297307</v>
      </c>
      <c r="I133" s="165">
        <f t="shared" si="28"/>
        <v>0.19543147208121825</v>
      </c>
      <c r="J133" s="164">
        <f t="shared" si="29"/>
        <v>9.0972654122355319E-4</v>
      </c>
    </row>
    <row r="134" spans="2:10" x14ac:dyDescent="0.25">
      <c r="B134" s="168" t="s">
        <v>145</v>
      </c>
      <c r="C134" s="169">
        <f>C126-SUM(C127:C133)</f>
        <v>6772</v>
      </c>
      <c r="D134" s="169">
        <f>D126-SUM(D127:D133)</f>
        <v>4914</v>
      </c>
      <c r="E134" s="169">
        <f>E126-SUM(E127:E133)</f>
        <v>8013</v>
      </c>
      <c r="F134" s="169">
        <f>F126-SUM(F127:F133)</f>
        <v>5656</v>
      </c>
      <c r="G134" s="169">
        <f>G126-SUM(G127:G133)</f>
        <v>6592</v>
      </c>
      <c r="H134" s="170">
        <f t="shared" si="27"/>
        <v>0.16548797736916554</v>
      </c>
      <c r="I134" s="171">
        <f t="shared" si="28"/>
        <v>-2.6580035440047278E-2</v>
      </c>
      <c r="J134" s="170">
        <f t="shared" si="29"/>
        <v>1.2732308619417543E-2</v>
      </c>
    </row>
    <row r="135" spans="2:10" x14ac:dyDescent="0.25">
      <c r="B135" s="153" t="s">
        <v>52</v>
      </c>
      <c r="C135" s="174"/>
      <c r="D135" s="174"/>
      <c r="E135" s="174"/>
      <c r="F135" s="174"/>
      <c r="G135" s="174"/>
      <c r="H135" s="175"/>
      <c r="I135" s="175"/>
      <c r="J135" s="175"/>
    </row>
    <row r="136" spans="2:10" x14ac:dyDescent="0.25">
      <c r="B136" s="154" t="s">
        <v>68</v>
      </c>
      <c r="C136" s="176">
        <v>24722</v>
      </c>
      <c r="D136" s="176">
        <v>22793</v>
      </c>
      <c r="E136" s="176">
        <v>26785</v>
      </c>
      <c r="F136" s="176">
        <v>28220</v>
      </c>
      <c r="G136" s="176">
        <v>27164</v>
      </c>
      <c r="H136" s="177">
        <f t="shared" ref="H136:H148" si="30">IFERROR(G136/F136-1,"-")</f>
        <v>-3.7420269312544274E-2</v>
      </c>
      <c r="I136" s="177">
        <f t="shared" ref="I136:I148" si="31">IFERROR(G136/C136-1,"-")</f>
        <v>9.8778415985761647E-2</v>
      </c>
      <c r="J136" s="177">
        <f t="shared" ref="J136:J148" si="32">G136/G$10</f>
        <v>5.2466691647126536E-2</v>
      </c>
    </row>
    <row r="137" spans="2:10" x14ac:dyDescent="0.25">
      <c r="B137" s="157" t="s">
        <v>97</v>
      </c>
      <c r="C137" s="158">
        <v>2426</v>
      </c>
      <c r="D137" s="158">
        <v>2108</v>
      </c>
      <c r="E137" s="158">
        <v>1913</v>
      </c>
      <c r="F137" s="158">
        <v>2012</v>
      </c>
      <c r="G137" s="158">
        <v>1535</v>
      </c>
      <c r="H137" s="159">
        <f t="shared" si="30"/>
        <v>-0.23707753479125249</v>
      </c>
      <c r="I137" s="160">
        <f t="shared" si="31"/>
        <v>-0.36727122835943937</v>
      </c>
      <c r="J137" s="159">
        <f t="shared" si="32"/>
        <v>2.9648200441149773E-3</v>
      </c>
    </row>
    <row r="138" spans="2:10" x14ac:dyDescent="0.25">
      <c r="B138" s="162" t="s">
        <v>103</v>
      </c>
      <c r="C138" s="163">
        <v>994</v>
      </c>
      <c r="D138" s="163">
        <v>1361</v>
      </c>
      <c r="E138" s="163">
        <v>1032</v>
      </c>
      <c r="F138" s="163">
        <v>957</v>
      </c>
      <c r="G138" s="163">
        <v>458</v>
      </c>
      <c r="H138" s="164">
        <f t="shared" si="30"/>
        <v>-0.5214211076280042</v>
      </c>
      <c r="I138" s="165">
        <f t="shared" si="31"/>
        <v>-0.53923541247484907</v>
      </c>
      <c r="J138" s="164">
        <f t="shared" si="32"/>
        <v>8.8461731609424071E-4</v>
      </c>
    </row>
    <row r="139" spans="2:10" x14ac:dyDescent="0.25">
      <c r="B139" s="162" t="s">
        <v>100</v>
      </c>
      <c r="C139" s="163">
        <v>1432</v>
      </c>
      <c r="D139" s="163">
        <v>747</v>
      </c>
      <c r="E139" s="163">
        <v>881</v>
      </c>
      <c r="F139" s="163">
        <v>1055</v>
      </c>
      <c r="G139" s="163">
        <v>1077</v>
      </c>
      <c r="H139" s="164">
        <f t="shared" si="30"/>
        <v>2.0853080568720372E-2</v>
      </c>
      <c r="I139" s="165">
        <f t="shared" si="31"/>
        <v>-0.24790502793296088</v>
      </c>
      <c r="J139" s="164">
        <f t="shared" si="32"/>
        <v>2.0802027280207363E-3</v>
      </c>
    </row>
    <row r="140" spans="2:10" x14ac:dyDescent="0.25">
      <c r="B140" s="157" t="s">
        <v>107</v>
      </c>
      <c r="C140" s="158">
        <v>22296</v>
      </c>
      <c r="D140" s="158">
        <v>20685</v>
      </c>
      <c r="E140" s="158">
        <v>24872</v>
      </c>
      <c r="F140" s="158">
        <v>26208</v>
      </c>
      <c r="G140" s="158">
        <v>25629</v>
      </c>
      <c r="H140" s="159">
        <f t="shared" si="30"/>
        <v>-2.2092490842490875E-2</v>
      </c>
      <c r="I140" s="160">
        <f t="shared" si="31"/>
        <v>0.14948869752421956</v>
      </c>
      <c r="J140" s="159">
        <f t="shared" si="32"/>
        <v>4.950187160301156E-2</v>
      </c>
    </row>
    <row r="141" spans="2:10" x14ac:dyDescent="0.25">
      <c r="B141" s="162" t="s">
        <v>110</v>
      </c>
      <c r="C141" s="163">
        <v>10827</v>
      </c>
      <c r="D141" s="163">
        <v>6882</v>
      </c>
      <c r="E141" s="163">
        <v>9569</v>
      </c>
      <c r="F141" s="163">
        <v>9971</v>
      </c>
      <c r="G141" s="163">
        <v>10775</v>
      </c>
      <c r="H141" s="164">
        <f t="shared" si="30"/>
        <v>8.0633838130578672E-2</v>
      </c>
      <c r="I141" s="165">
        <f t="shared" si="31"/>
        <v>-4.8028077953264914E-3</v>
      </c>
      <c r="J141" s="164">
        <f t="shared" si="32"/>
        <v>2.0811684674487869E-2</v>
      </c>
    </row>
    <row r="142" spans="2:10" x14ac:dyDescent="0.25">
      <c r="B142" s="162" t="s">
        <v>113</v>
      </c>
      <c r="C142" s="163">
        <v>1676</v>
      </c>
      <c r="D142" s="163">
        <v>1985</v>
      </c>
      <c r="E142" s="163">
        <v>2131</v>
      </c>
      <c r="F142" s="163">
        <v>2342</v>
      </c>
      <c r="G142" s="163">
        <v>2175</v>
      </c>
      <c r="H142" s="164">
        <f t="shared" si="30"/>
        <v>-7.1306575576430387E-2</v>
      </c>
      <c r="I142" s="165">
        <f t="shared" si="31"/>
        <v>0.2977326968973748</v>
      </c>
      <c r="J142" s="164">
        <f t="shared" si="32"/>
        <v>4.2009665120195929E-3</v>
      </c>
    </row>
    <row r="143" spans="2:10" x14ac:dyDescent="0.25">
      <c r="B143" s="162" t="s">
        <v>116</v>
      </c>
      <c r="C143" s="163">
        <v>1472</v>
      </c>
      <c r="D143" s="163">
        <v>2156</v>
      </c>
      <c r="E143" s="163">
        <v>2160</v>
      </c>
      <c r="F143" s="163">
        <v>2089</v>
      </c>
      <c r="G143" s="163">
        <v>1603</v>
      </c>
      <c r="H143" s="164">
        <f t="shared" si="30"/>
        <v>-0.23264719961704161</v>
      </c>
      <c r="I143" s="165">
        <f t="shared" si="31"/>
        <v>8.8994565217391353E-2</v>
      </c>
      <c r="J143" s="164">
        <f t="shared" si="32"/>
        <v>3.0961606063298424E-3</v>
      </c>
    </row>
    <row r="144" spans="2:10" x14ac:dyDescent="0.25">
      <c r="B144" s="162" t="s">
        <v>123</v>
      </c>
      <c r="C144" s="163">
        <v>390</v>
      </c>
      <c r="D144" s="163">
        <v>972</v>
      </c>
      <c r="E144" s="163">
        <v>719</v>
      </c>
      <c r="F144" s="163">
        <v>855</v>
      </c>
      <c r="G144" s="163">
        <v>591</v>
      </c>
      <c r="H144" s="164">
        <f t="shared" si="30"/>
        <v>-0.30877192982456136</v>
      </c>
      <c r="I144" s="165">
        <f t="shared" si="31"/>
        <v>0.51538461538461533</v>
      </c>
      <c r="J144" s="164">
        <f t="shared" si="32"/>
        <v>1.1415040039556687E-3</v>
      </c>
    </row>
    <row r="145" spans="2:10" x14ac:dyDescent="0.25">
      <c r="B145" s="162" t="s">
        <v>119</v>
      </c>
      <c r="C145" s="163">
        <v>515</v>
      </c>
      <c r="D145" s="163">
        <v>624</v>
      </c>
      <c r="E145" s="163">
        <v>523</v>
      </c>
      <c r="F145" s="163">
        <v>595</v>
      </c>
      <c r="G145" s="163">
        <v>571</v>
      </c>
      <c r="H145" s="164">
        <f t="shared" si="30"/>
        <v>-4.033613445378148E-2</v>
      </c>
      <c r="I145" s="165">
        <f t="shared" si="31"/>
        <v>0.10873786407766994</v>
      </c>
      <c r="J145" s="164">
        <f t="shared" si="32"/>
        <v>1.1028744268336494E-3</v>
      </c>
    </row>
    <row r="146" spans="2:10" x14ac:dyDescent="0.25">
      <c r="B146" s="162" t="s">
        <v>128</v>
      </c>
      <c r="C146" s="163">
        <v>370</v>
      </c>
      <c r="D146" s="163">
        <v>611</v>
      </c>
      <c r="E146" s="163">
        <v>685</v>
      </c>
      <c r="F146" s="163">
        <v>741</v>
      </c>
      <c r="G146" s="163">
        <v>728</v>
      </c>
      <c r="H146" s="164">
        <f t="shared" si="30"/>
        <v>-1.7543859649122862E-2</v>
      </c>
      <c r="I146" s="165">
        <f t="shared" si="31"/>
        <v>0.96756756756756768</v>
      </c>
      <c r="J146" s="164">
        <f t="shared" si="32"/>
        <v>1.4061166072415006E-3</v>
      </c>
    </row>
    <row r="147" spans="2:10" x14ac:dyDescent="0.25">
      <c r="B147" s="162" t="s">
        <v>131</v>
      </c>
      <c r="C147" s="163">
        <v>964</v>
      </c>
      <c r="D147" s="163">
        <v>434</v>
      </c>
      <c r="E147" s="163">
        <v>704</v>
      </c>
      <c r="F147" s="163">
        <v>710</v>
      </c>
      <c r="G147" s="163">
        <v>580</v>
      </c>
      <c r="H147" s="164">
        <f t="shared" si="30"/>
        <v>-0.18309859154929575</v>
      </c>
      <c r="I147" s="165">
        <f t="shared" si="31"/>
        <v>-0.39834024896265563</v>
      </c>
      <c r="J147" s="164">
        <f t="shared" si="32"/>
        <v>1.1202577365385582E-3</v>
      </c>
    </row>
    <row r="148" spans="2:10" x14ac:dyDescent="0.25">
      <c r="B148" s="168" t="s">
        <v>145</v>
      </c>
      <c r="C148" s="169">
        <f>C140-SUM(C141:C147)</f>
        <v>6082</v>
      </c>
      <c r="D148" s="169">
        <f>D140-SUM(D141:D147)</f>
        <v>7021</v>
      </c>
      <c r="E148" s="169">
        <f>E140-SUM(E141:E147)</f>
        <v>8381</v>
      </c>
      <c r="F148" s="169">
        <f>F140-SUM(F141:F147)</f>
        <v>8905</v>
      </c>
      <c r="G148" s="169">
        <f>G140-SUM(G141:G147)</f>
        <v>8606</v>
      </c>
      <c r="H148" s="170">
        <f t="shared" si="30"/>
        <v>-3.3576642335766405E-2</v>
      </c>
      <c r="I148" s="171">
        <f t="shared" si="31"/>
        <v>0.41499506741203551</v>
      </c>
      <c r="J148" s="170">
        <f t="shared" si="32"/>
        <v>1.662230703560488E-2</v>
      </c>
    </row>
    <row r="149" spans="2:10" x14ac:dyDescent="0.25">
      <c r="B149" s="153" t="s">
        <v>53</v>
      </c>
      <c r="C149" s="174"/>
      <c r="D149" s="174"/>
      <c r="E149" s="174"/>
      <c r="F149" s="174"/>
      <c r="G149" s="174"/>
      <c r="H149" s="175"/>
      <c r="I149" s="175"/>
      <c r="J149" s="175"/>
    </row>
    <row r="150" spans="2:10" x14ac:dyDescent="0.25">
      <c r="B150" s="154" t="s">
        <v>68</v>
      </c>
      <c r="C150" s="176">
        <v>12676</v>
      </c>
      <c r="D150" s="176">
        <v>10129</v>
      </c>
      <c r="E150" s="176">
        <v>12010</v>
      </c>
      <c r="F150" s="176">
        <v>12675</v>
      </c>
      <c r="G150" s="176">
        <v>11732</v>
      </c>
      <c r="H150" s="177">
        <f t="shared" ref="H150:H162" si="33">IFERROR(G150/F150-1,"-")</f>
        <v>-7.4398422090729777E-2</v>
      </c>
      <c r="I150" s="177">
        <f t="shared" ref="I150:I162" si="34">IFERROR(G150/C150-1,"-")</f>
        <v>-7.4471442095298213E-2</v>
      </c>
      <c r="J150" s="177">
        <f t="shared" ref="J150:J162" si="35">G150/G$10</f>
        <v>2.266010993977649E-2</v>
      </c>
    </row>
    <row r="151" spans="2:10" x14ac:dyDescent="0.25">
      <c r="B151" s="157" t="s">
        <v>97</v>
      </c>
      <c r="C151" s="158">
        <v>5341</v>
      </c>
      <c r="D151" s="158">
        <v>3984</v>
      </c>
      <c r="E151" s="158">
        <v>4831</v>
      </c>
      <c r="F151" s="158">
        <v>4436</v>
      </c>
      <c r="G151" s="158">
        <v>3782</v>
      </c>
      <c r="H151" s="159">
        <f t="shared" si="33"/>
        <v>-0.14743011722272314</v>
      </c>
      <c r="I151" s="160">
        <f t="shared" si="34"/>
        <v>-0.2918929039505711</v>
      </c>
      <c r="J151" s="159">
        <f t="shared" si="35"/>
        <v>7.3048530337738397E-3</v>
      </c>
    </row>
    <row r="152" spans="2:10" x14ac:dyDescent="0.25">
      <c r="B152" s="162" t="s">
        <v>103</v>
      </c>
      <c r="C152" s="163">
        <v>3325</v>
      </c>
      <c r="D152" s="163">
        <v>3159</v>
      </c>
      <c r="E152" s="163">
        <v>3383</v>
      </c>
      <c r="F152" s="163">
        <v>3365</v>
      </c>
      <c r="G152" s="163">
        <v>2617</v>
      </c>
      <c r="H152" s="164">
        <f t="shared" si="33"/>
        <v>-0.22228826151560177</v>
      </c>
      <c r="I152" s="165">
        <f t="shared" si="34"/>
        <v>-0.21293233082706764</v>
      </c>
      <c r="J152" s="164">
        <f t="shared" si="35"/>
        <v>5.0546801664162182E-3</v>
      </c>
    </row>
    <row r="153" spans="2:10" x14ac:dyDescent="0.25">
      <c r="B153" s="162" t="s">
        <v>100</v>
      </c>
      <c r="C153" s="163">
        <v>2016</v>
      </c>
      <c r="D153" s="163">
        <v>825</v>
      </c>
      <c r="E153" s="163">
        <v>1448</v>
      </c>
      <c r="F153" s="163">
        <v>1071</v>
      </c>
      <c r="G153" s="163">
        <v>1165</v>
      </c>
      <c r="H153" s="164">
        <f t="shared" si="33"/>
        <v>8.776844070961709E-2</v>
      </c>
      <c r="I153" s="165">
        <f t="shared" si="34"/>
        <v>-0.42212301587301593</v>
      </c>
      <c r="J153" s="164">
        <f t="shared" si="35"/>
        <v>2.250172867357621E-3</v>
      </c>
    </row>
    <row r="154" spans="2:10" x14ac:dyDescent="0.25">
      <c r="B154" s="157" t="s">
        <v>107</v>
      </c>
      <c r="C154" s="158">
        <v>7335</v>
      </c>
      <c r="D154" s="158">
        <v>6145</v>
      </c>
      <c r="E154" s="158">
        <v>7179</v>
      </c>
      <c r="F154" s="158">
        <v>8239</v>
      </c>
      <c r="G154" s="158">
        <v>7950</v>
      </c>
      <c r="H154" s="159">
        <f t="shared" si="33"/>
        <v>-3.5077072460250047E-2</v>
      </c>
      <c r="I154" s="160">
        <f t="shared" si="34"/>
        <v>8.3844580777096223E-2</v>
      </c>
      <c r="J154" s="159">
        <f t="shared" si="35"/>
        <v>1.5355256906002651E-2</v>
      </c>
    </row>
    <row r="155" spans="2:10" x14ac:dyDescent="0.25">
      <c r="B155" s="162" t="s">
        <v>110</v>
      </c>
      <c r="C155" s="163">
        <v>2338</v>
      </c>
      <c r="D155" s="163">
        <v>1605</v>
      </c>
      <c r="E155" s="163">
        <v>2615</v>
      </c>
      <c r="F155" s="163">
        <v>2396</v>
      </c>
      <c r="G155" s="163">
        <v>1949</v>
      </c>
      <c r="H155" s="164">
        <f t="shared" si="33"/>
        <v>-0.18656093489148584</v>
      </c>
      <c r="I155" s="165">
        <f t="shared" si="34"/>
        <v>-0.16638152266894779</v>
      </c>
      <c r="J155" s="164">
        <f t="shared" si="35"/>
        <v>3.7644522905407756E-3</v>
      </c>
    </row>
    <row r="156" spans="2:10" x14ac:dyDescent="0.25">
      <c r="B156" s="162" t="s">
        <v>113</v>
      </c>
      <c r="C156" s="163">
        <v>1982</v>
      </c>
      <c r="D156" s="163">
        <v>2110</v>
      </c>
      <c r="E156" s="163">
        <v>1634</v>
      </c>
      <c r="F156" s="163">
        <v>1778</v>
      </c>
      <c r="G156" s="163">
        <v>1737</v>
      </c>
      <c r="H156" s="164">
        <f t="shared" si="33"/>
        <v>-2.3059617547806499E-2</v>
      </c>
      <c r="I156" s="165">
        <f t="shared" si="34"/>
        <v>-0.12361251261352169</v>
      </c>
      <c r="J156" s="164">
        <f t="shared" si="35"/>
        <v>3.3549787730473716E-3</v>
      </c>
    </row>
    <row r="157" spans="2:10" x14ac:dyDescent="0.25">
      <c r="B157" s="162" t="s">
        <v>116</v>
      </c>
      <c r="C157" s="163">
        <v>653</v>
      </c>
      <c r="D157" s="163">
        <v>556</v>
      </c>
      <c r="E157" s="163">
        <v>961</v>
      </c>
      <c r="F157" s="163">
        <v>1151</v>
      </c>
      <c r="G157" s="163">
        <v>1499</v>
      </c>
      <c r="H157" s="164">
        <f t="shared" si="33"/>
        <v>0.30234578627280628</v>
      </c>
      <c r="I157" s="165">
        <f t="shared" si="34"/>
        <v>1.2955589586523737</v>
      </c>
      <c r="J157" s="164">
        <f t="shared" si="35"/>
        <v>2.8952868052953425E-3</v>
      </c>
    </row>
    <row r="158" spans="2:10" x14ac:dyDescent="0.25">
      <c r="B158" s="162" t="s">
        <v>123</v>
      </c>
      <c r="C158" s="163">
        <v>192</v>
      </c>
      <c r="D158" s="163">
        <v>152</v>
      </c>
      <c r="E158" s="163">
        <v>231</v>
      </c>
      <c r="F158" s="163">
        <v>302</v>
      </c>
      <c r="G158" s="163">
        <v>264</v>
      </c>
      <c r="H158" s="164">
        <f t="shared" si="33"/>
        <v>-0.1258278145695364</v>
      </c>
      <c r="I158" s="165">
        <f t="shared" si="34"/>
        <v>0.375</v>
      </c>
      <c r="J158" s="164">
        <f t="shared" si="35"/>
        <v>5.0991041801065401E-4</v>
      </c>
    </row>
    <row r="159" spans="2:10" x14ac:dyDescent="0.25">
      <c r="B159" s="162" t="s">
        <v>119</v>
      </c>
      <c r="C159" s="163">
        <v>326</v>
      </c>
      <c r="D159" s="163">
        <v>308</v>
      </c>
      <c r="E159" s="163">
        <v>226</v>
      </c>
      <c r="F159" s="163">
        <v>266</v>
      </c>
      <c r="G159" s="163">
        <v>303</v>
      </c>
      <c r="H159" s="164">
        <f t="shared" si="33"/>
        <v>0.13909774436090228</v>
      </c>
      <c r="I159" s="165">
        <f t="shared" si="34"/>
        <v>-7.055214723926384E-2</v>
      </c>
      <c r="J159" s="164">
        <f t="shared" si="35"/>
        <v>5.8523809339859156E-4</v>
      </c>
    </row>
    <row r="160" spans="2:10" x14ac:dyDescent="0.25">
      <c r="B160" s="162" t="s">
        <v>128</v>
      </c>
      <c r="C160" s="163">
        <v>59</v>
      </c>
      <c r="D160" s="163">
        <v>63</v>
      </c>
      <c r="E160" s="163">
        <v>84</v>
      </c>
      <c r="F160" s="163">
        <v>145</v>
      </c>
      <c r="G160" s="163">
        <v>109</v>
      </c>
      <c r="H160" s="164">
        <f t="shared" si="33"/>
        <v>-0.24827586206896557</v>
      </c>
      <c r="I160" s="165">
        <f t="shared" si="34"/>
        <v>0.84745762711864403</v>
      </c>
      <c r="J160" s="164">
        <f t="shared" si="35"/>
        <v>2.1053119531500489E-4</v>
      </c>
    </row>
    <row r="161" spans="2:10" x14ac:dyDescent="0.25">
      <c r="B161" s="162" t="s">
        <v>131</v>
      </c>
      <c r="C161" s="163">
        <v>197</v>
      </c>
      <c r="D161" s="163">
        <v>159</v>
      </c>
      <c r="E161" s="163">
        <v>110</v>
      </c>
      <c r="F161" s="163">
        <v>211</v>
      </c>
      <c r="G161" s="163">
        <v>178</v>
      </c>
      <c r="H161" s="164">
        <f t="shared" si="33"/>
        <v>-0.15639810426540279</v>
      </c>
      <c r="I161" s="165">
        <f t="shared" si="34"/>
        <v>-9.6446700507614169E-2</v>
      </c>
      <c r="J161" s="164">
        <f t="shared" si="35"/>
        <v>3.4380323638597129E-4</v>
      </c>
    </row>
    <row r="162" spans="2:10" x14ac:dyDescent="0.25">
      <c r="B162" s="168" t="s">
        <v>145</v>
      </c>
      <c r="C162" s="169">
        <f>C154-SUM(C155:C161)</f>
        <v>1588</v>
      </c>
      <c r="D162" s="169">
        <f>D154-SUM(D155:D161)</f>
        <v>1192</v>
      </c>
      <c r="E162" s="169">
        <f>E154-SUM(E155:E161)</f>
        <v>1318</v>
      </c>
      <c r="F162" s="169">
        <f>F154-SUM(F155:F161)</f>
        <v>1990</v>
      </c>
      <c r="G162" s="169">
        <f>G154-SUM(G155:G161)</f>
        <v>1911</v>
      </c>
      <c r="H162" s="170">
        <f t="shared" si="33"/>
        <v>-3.9698492462311608E-2</v>
      </c>
      <c r="I162" s="171">
        <f t="shared" si="34"/>
        <v>0.20340050377833752</v>
      </c>
      <c r="J162" s="170">
        <f t="shared" si="35"/>
        <v>3.6910560940089389E-3</v>
      </c>
    </row>
    <row r="163" spans="2:10" x14ac:dyDescent="0.25">
      <c r="C163" s="79"/>
      <c r="D163" s="79"/>
      <c r="E163" s="79"/>
      <c r="F163" s="79"/>
      <c r="G163" s="79"/>
      <c r="H163" s="79"/>
    </row>
    <row r="164" spans="2:10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DA035-970D-47B7-8243-0FFCD761B71D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70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Q4" s="270" t="s">
        <v>270</v>
      </c>
      <c r="R4" s="270"/>
      <c r="S4" s="270"/>
      <c r="T4" s="270"/>
      <c r="U4" s="270"/>
      <c r="V4" s="270"/>
      <c r="W4" s="270"/>
      <c r="X4" s="270"/>
      <c r="Y4" s="270"/>
      <c r="Z4" s="270"/>
      <c r="AA4" s="270"/>
      <c r="AB4" s="270"/>
    </row>
    <row r="5" spans="1:28" ht="6" customHeight="1" x14ac:dyDescent="0.25"/>
    <row r="6" spans="1:28" ht="15.75" x14ac:dyDescent="0.25">
      <c r="B6" s="143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N6" s="303"/>
    </row>
    <row r="7" spans="1:28" s="144" customFormat="1" ht="72" customHeight="1" x14ac:dyDescent="0.25">
      <c r="B7" s="145"/>
      <c r="C7" s="172" t="s">
        <v>261</v>
      </c>
      <c r="D7" s="172" t="s">
        <v>262</v>
      </c>
      <c r="E7" s="172" t="s">
        <v>263</v>
      </c>
      <c r="F7" s="172" t="s">
        <v>269</v>
      </c>
      <c r="G7" s="172" t="s">
        <v>264</v>
      </c>
      <c r="H7" s="172" t="s">
        <v>265</v>
      </c>
      <c r="I7" s="172" t="s">
        <v>266</v>
      </c>
      <c r="J7" s="173" t="str">
        <f>CONCATENATE("var. ",RIGHT(I7,2),"/",RIGHT(H7,2))</f>
        <v>var. 24/23</v>
      </c>
      <c r="K7" s="173" t="str">
        <f>CONCATENATE("var. ",RIGHT(I7,2),"/",RIGHT(D7,2))</f>
        <v>var. 24/19</v>
      </c>
      <c r="L7" s="172" t="str">
        <f>CONCATENATE("dif. ",RIGHT(I7,2),"/",RIGHT(H7,2))</f>
        <v>dif. 24/23</v>
      </c>
      <c r="M7" s="172" t="str">
        <f>CONCATENATE("dif. ",RIGHT(I7,2),"/",RIGHT(D7,2))</f>
        <v>dif. 24/19</v>
      </c>
      <c r="N7" s="173" t="str">
        <f>CONCATENATE("Cuota s/ total lugares de residencia ",RIGHT(I7,4))</f>
        <v>Cuota s/ total lugares de residencia 2024</v>
      </c>
      <c r="Q7" s="145"/>
      <c r="R7" s="172" t="s">
        <v>261</v>
      </c>
      <c r="S7" s="172" t="s">
        <v>262</v>
      </c>
      <c r="T7" s="172" t="s">
        <v>263</v>
      </c>
      <c r="U7" s="172" t="s">
        <v>264</v>
      </c>
      <c r="V7" s="172" t="s">
        <v>265</v>
      </c>
      <c r="W7" s="172" t="s">
        <v>266</v>
      </c>
      <c r="X7" s="173" t="str">
        <f>CONCATENATE("var. ",RIGHT(W7,2),"/",RIGHT(V7,2))</f>
        <v>var. 24/23</v>
      </c>
      <c r="Y7" s="173" t="str">
        <f>CONCATENATE("var. ",RIGHT(W7,2),"/",RIGHT(S7,2))</f>
        <v>var. 24/19</v>
      </c>
      <c r="Z7" s="172" t="str">
        <f>CONCATENATE("dif. ",RIGHT(W7,2),"/",RIGHT(V7,2))</f>
        <v>dif. 24/23</v>
      </c>
      <c r="AA7" s="172" t="str">
        <f>CONCATENATE("dif. ",RIGHT(W7,2),"/",RIGHT(S7,2))</f>
        <v>dif. 24/19</v>
      </c>
      <c r="AB7" s="173" t="str">
        <f>CONCATENATE("Cuota s/ total lugares de residencia ",RIGHT(W7,4))</f>
        <v>Cuota s/ total lugares de residencia 2024</v>
      </c>
    </row>
    <row r="8" spans="1:28" x14ac:dyDescent="0.25">
      <c r="A8" s="1"/>
      <c r="B8" s="150" t="s">
        <v>43</v>
      </c>
      <c r="C8" s="151"/>
      <c r="D8" s="151"/>
      <c r="E8" s="151"/>
      <c r="F8" s="151"/>
      <c r="G8" s="151"/>
      <c r="H8" s="151"/>
      <c r="I8" s="152"/>
      <c r="J8" s="152"/>
      <c r="K8" s="152"/>
      <c r="L8" s="152"/>
      <c r="M8" s="151"/>
      <c r="N8" s="151"/>
      <c r="Q8" s="153" t="s">
        <v>45</v>
      </c>
      <c r="R8" s="151"/>
      <c r="S8" s="151"/>
      <c r="T8" s="151"/>
      <c r="U8" s="151"/>
      <c r="V8" s="151"/>
      <c r="W8" s="152"/>
      <c r="X8" s="152"/>
      <c r="Y8" s="152"/>
      <c r="Z8" s="152"/>
      <c r="AA8" s="151"/>
      <c r="AB8" s="151"/>
    </row>
    <row r="9" spans="1:28" x14ac:dyDescent="0.25">
      <c r="A9" s="1"/>
      <c r="B9" s="154" t="s">
        <v>68</v>
      </c>
      <c r="C9" s="176">
        <v>5833427</v>
      </c>
      <c r="D9" s="176">
        <v>5758718</v>
      </c>
      <c r="E9" s="176">
        <v>1875217</v>
      </c>
      <c r="F9" s="176">
        <v>5598997</v>
      </c>
      <c r="G9" s="176">
        <v>5598997</v>
      </c>
      <c r="H9" s="176">
        <v>6137593</v>
      </c>
      <c r="I9" s="176">
        <v>6450857</v>
      </c>
      <c r="J9" s="177">
        <f>IFERROR(I9/H9-1,"-")</f>
        <v>5.1040204197313255E-2</v>
      </c>
      <c r="K9" s="177">
        <f>IFERROR(I9/D9-1,"-")</f>
        <v>0.12018977140398257</v>
      </c>
      <c r="L9" s="176">
        <f>I9-H9</f>
        <v>313264</v>
      </c>
      <c r="M9" s="176">
        <f>I9-D9</f>
        <v>692139</v>
      </c>
      <c r="N9" s="177">
        <f t="shared" ref="N9:N21" si="0">I9/I$9</f>
        <v>1</v>
      </c>
      <c r="Q9" s="154" t="s">
        <v>68</v>
      </c>
      <c r="R9" s="176">
        <v>1610855</v>
      </c>
      <c r="S9" s="176">
        <v>1579353</v>
      </c>
      <c r="T9" s="176">
        <v>445300</v>
      </c>
      <c r="U9" s="176">
        <v>1484581</v>
      </c>
      <c r="V9" s="176">
        <v>1593408</v>
      </c>
      <c r="W9" s="176">
        <v>1657539</v>
      </c>
      <c r="X9" s="177">
        <f>IFERROR(W9/V9-1,"-")</f>
        <v>4.0247695505482683E-2</v>
      </c>
      <c r="Y9" s="177">
        <f>IFERROR(W9/S9-1,"-")</f>
        <v>4.9505082144397194E-2</v>
      </c>
      <c r="Z9" s="176">
        <f>W9-V9</f>
        <v>64131</v>
      </c>
      <c r="AA9" s="176">
        <f>W9-S9</f>
        <v>78186</v>
      </c>
      <c r="AB9" s="177">
        <f t="shared" ref="AB9:AB21" si="1">W9/W$9</f>
        <v>1</v>
      </c>
    </row>
    <row r="10" spans="1:28" x14ac:dyDescent="0.25">
      <c r="A10" s="1" t="s">
        <v>96</v>
      </c>
      <c r="B10" s="157" t="s">
        <v>97</v>
      </c>
      <c r="C10" s="158">
        <v>1136705</v>
      </c>
      <c r="D10" s="158">
        <v>1155302</v>
      </c>
      <c r="E10" s="158">
        <v>497012</v>
      </c>
      <c r="F10" s="158">
        <v>1108727</v>
      </c>
      <c r="G10" s="158">
        <v>1108727</v>
      </c>
      <c r="H10" s="158">
        <v>1140621</v>
      </c>
      <c r="I10" s="158">
        <v>1156188</v>
      </c>
      <c r="J10" s="160">
        <f>IFERROR(I10/H10-1,"-")</f>
        <v>1.364782868279657E-2</v>
      </c>
      <c r="K10" s="159">
        <f t="shared" ref="K10:K21" si="2">IFERROR(I10/D10-1,"-")</f>
        <v>7.6689904457882818E-4</v>
      </c>
      <c r="L10" s="157">
        <f t="shared" ref="L10:L20" si="3">I10-H10</f>
        <v>15567</v>
      </c>
      <c r="M10" s="158">
        <f t="shared" ref="M10:M21" si="4">I10-D10</f>
        <v>886</v>
      </c>
      <c r="N10" s="159">
        <f t="shared" si="0"/>
        <v>0.17923013949929442</v>
      </c>
      <c r="Q10" s="157" t="s">
        <v>97</v>
      </c>
      <c r="R10" s="158">
        <v>148285</v>
      </c>
      <c r="S10" s="158">
        <v>141384</v>
      </c>
      <c r="T10" s="158">
        <v>53176</v>
      </c>
      <c r="U10" s="158">
        <v>134566</v>
      </c>
      <c r="V10" s="158">
        <v>132603</v>
      </c>
      <c r="W10" s="158">
        <v>128661</v>
      </c>
      <c r="X10" s="160">
        <f>IFERROR(W10/V10-1,"-")</f>
        <v>-2.9727834211895621E-2</v>
      </c>
      <c r="Y10" s="159">
        <f t="shared" ref="Y10:Y21" si="5">IFERROR(W10/S10-1,"-")</f>
        <v>-8.9988966219657129E-2</v>
      </c>
      <c r="Z10" s="157">
        <f t="shared" ref="Z10:Z20" si="6">W10-V10</f>
        <v>-3942</v>
      </c>
      <c r="AA10" s="158">
        <f t="shared" ref="AA10:AA21" si="7">W10-S10</f>
        <v>-12723</v>
      </c>
      <c r="AB10" s="159">
        <f t="shared" si="1"/>
        <v>7.76217030187525E-2</v>
      </c>
    </row>
    <row r="11" spans="1:28" x14ac:dyDescent="0.25">
      <c r="A11" s="161" t="s">
        <v>103</v>
      </c>
      <c r="B11" s="162" t="s">
        <v>103</v>
      </c>
      <c r="C11" s="163">
        <v>451848</v>
      </c>
      <c r="D11" s="163">
        <v>441505</v>
      </c>
      <c r="E11" s="163">
        <v>220009</v>
      </c>
      <c r="F11" s="163">
        <v>445101</v>
      </c>
      <c r="G11" s="163">
        <v>445101</v>
      </c>
      <c r="H11" s="163">
        <v>456370</v>
      </c>
      <c r="I11" s="163">
        <v>449840</v>
      </c>
      <c r="J11" s="165">
        <f>IFERROR(I11/H11-1,"-")</f>
        <v>-1.4308565418410524E-2</v>
      </c>
      <c r="K11" s="164">
        <f t="shared" si="2"/>
        <v>1.887860839628086E-2</v>
      </c>
      <c r="L11" s="162">
        <f t="shared" si="3"/>
        <v>-6530</v>
      </c>
      <c r="M11" s="163">
        <f t="shared" si="4"/>
        <v>8335</v>
      </c>
      <c r="N11" s="164">
        <f t="shared" si="0"/>
        <v>6.9733370310332415E-2</v>
      </c>
      <c r="Q11" s="162" t="s">
        <v>103</v>
      </c>
      <c r="R11" s="163">
        <v>46694</v>
      </c>
      <c r="S11" s="163">
        <v>55754</v>
      </c>
      <c r="T11" s="163">
        <v>25398</v>
      </c>
      <c r="U11" s="163">
        <v>50612</v>
      </c>
      <c r="V11" s="163">
        <v>56621</v>
      </c>
      <c r="W11" s="163">
        <v>56295</v>
      </c>
      <c r="X11" s="165">
        <f>IFERROR(W11/V11-1,"-")</f>
        <v>-5.7575811094823237E-3</v>
      </c>
      <c r="Y11" s="164">
        <f t="shared" si="5"/>
        <v>9.7033396706962538E-3</v>
      </c>
      <c r="Z11" s="162">
        <f t="shared" si="6"/>
        <v>-326</v>
      </c>
      <c r="AA11" s="163">
        <f t="shared" si="7"/>
        <v>541</v>
      </c>
      <c r="AB11" s="164">
        <f t="shared" si="1"/>
        <v>3.3963001775523832E-2</v>
      </c>
    </row>
    <row r="12" spans="1:28" x14ac:dyDescent="0.25">
      <c r="A12" s="161" t="s">
        <v>100</v>
      </c>
      <c r="B12" s="162" t="s">
        <v>100</v>
      </c>
      <c r="C12" s="163">
        <v>684857</v>
      </c>
      <c r="D12" s="163">
        <v>713797</v>
      </c>
      <c r="E12" s="163">
        <v>277003</v>
      </c>
      <c r="F12" s="163">
        <v>663626</v>
      </c>
      <c r="G12" s="163">
        <v>663626</v>
      </c>
      <c r="H12" s="163">
        <v>684251</v>
      </c>
      <c r="I12" s="163">
        <v>706348</v>
      </c>
      <c r="J12" s="165">
        <f>IFERROR(I12/H12-1,"-")</f>
        <v>3.2293705087752977E-2</v>
      </c>
      <c r="K12" s="164">
        <f t="shared" si="2"/>
        <v>-1.0435740133399318E-2</v>
      </c>
      <c r="L12" s="162">
        <f t="shared" si="3"/>
        <v>22097</v>
      </c>
      <c r="M12" s="163">
        <f t="shared" si="4"/>
        <v>-7449</v>
      </c>
      <c r="N12" s="164">
        <f t="shared" si="0"/>
        <v>0.10949676918896202</v>
      </c>
      <c r="Q12" s="162" t="s">
        <v>100</v>
      </c>
      <c r="R12" s="163">
        <v>101591</v>
      </c>
      <c r="S12" s="163">
        <v>85630</v>
      </c>
      <c r="T12" s="163">
        <v>27778</v>
      </c>
      <c r="U12" s="163">
        <v>83954</v>
      </c>
      <c r="V12" s="163">
        <v>75982</v>
      </c>
      <c r="W12" s="163">
        <v>72366</v>
      </c>
      <c r="X12" s="165">
        <f>IFERROR(W12/V12-1,"-")</f>
        <v>-4.7590218736016432E-2</v>
      </c>
      <c r="Y12" s="164">
        <f t="shared" si="5"/>
        <v>-0.15489898400093427</v>
      </c>
      <c r="Z12" s="162">
        <f t="shared" si="6"/>
        <v>-3616</v>
      </c>
      <c r="AA12" s="163">
        <f t="shared" si="7"/>
        <v>-13264</v>
      </c>
      <c r="AB12" s="164">
        <f t="shared" si="1"/>
        <v>4.3658701243228668E-2</v>
      </c>
    </row>
    <row r="13" spans="1:28" x14ac:dyDescent="0.25">
      <c r="A13" s="1"/>
      <c r="B13" s="157" t="s">
        <v>107</v>
      </c>
      <c r="C13" s="158">
        <v>4696722</v>
      </c>
      <c r="D13" s="158">
        <v>4603416</v>
      </c>
      <c r="E13" s="158">
        <v>1378205</v>
      </c>
      <c r="F13" s="158">
        <v>4490270</v>
      </c>
      <c r="G13" s="158">
        <v>4490270</v>
      </c>
      <c r="H13" s="158">
        <v>4996972</v>
      </c>
      <c r="I13" s="158">
        <v>5294669</v>
      </c>
      <c r="J13" s="160">
        <f>IFERROR(I13/H13-1,"-")</f>
        <v>5.9575478910028012E-2</v>
      </c>
      <c r="K13" s="159">
        <f t="shared" si="2"/>
        <v>0.15016088052872045</v>
      </c>
      <c r="L13" s="157">
        <f t="shared" si="3"/>
        <v>297697</v>
      </c>
      <c r="M13" s="158">
        <f t="shared" si="4"/>
        <v>691253</v>
      </c>
      <c r="N13" s="159">
        <f t="shared" si="0"/>
        <v>0.82076986050070555</v>
      </c>
      <c r="Q13" s="157" t="s">
        <v>107</v>
      </c>
      <c r="R13" s="158">
        <v>1462570</v>
      </c>
      <c r="S13" s="158">
        <v>1437969</v>
      </c>
      <c r="T13" s="158">
        <v>392124</v>
      </c>
      <c r="U13" s="158">
        <v>1350015</v>
      </c>
      <c r="V13" s="158">
        <v>1460805</v>
      </c>
      <c r="W13" s="158">
        <v>1528878</v>
      </c>
      <c r="X13" s="160">
        <f>IFERROR(W13/V13-1,"-")</f>
        <v>4.6599648823764994E-2</v>
      </c>
      <c r="Y13" s="159">
        <f t="shared" si="5"/>
        <v>6.3220417129993711E-2</v>
      </c>
      <c r="Z13" s="157">
        <f t="shared" si="6"/>
        <v>68073</v>
      </c>
      <c r="AA13" s="158">
        <f t="shared" si="7"/>
        <v>90909</v>
      </c>
      <c r="AB13" s="159">
        <f t="shared" si="1"/>
        <v>0.92237829698124751</v>
      </c>
    </row>
    <row r="14" spans="1:28" s="56" customFormat="1" x14ac:dyDescent="0.25">
      <c r="B14" s="162" t="s">
        <v>110</v>
      </c>
      <c r="C14" s="163">
        <v>2059001</v>
      </c>
      <c r="D14" s="163">
        <v>2086389</v>
      </c>
      <c r="E14" s="163">
        <v>547900</v>
      </c>
      <c r="F14" s="163">
        <v>2069096</v>
      </c>
      <c r="G14" s="163">
        <v>2069096</v>
      </c>
      <c r="H14" s="163">
        <v>2330818</v>
      </c>
      <c r="I14" s="163">
        <v>2478715</v>
      </c>
      <c r="J14" s="165">
        <f t="shared" ref="J14:J21" si="8">IFERROR(I14/H14-1,"-")</f>
        <v>6.3452830722947828E-2</v>
      </c>
      <c r="K14" s="164">
        <f t="shared" si="2"/>
        <v>0.18804067697826254</v>
      </c>
      <c r="L14" s="162">
        <f t="shared" si="3"/>
        <v>147897</v>
      </c>
      <c r="M14" s="163">
        <f t="shared" si="4"/>
        <v>392326</v>
      </c>
      <c r="N14" s="164">
        <f t="shared" si="0"/>
        <v>0.38424584516444871</v>
      </c>
      <c r="Q14" s="162" t="s">
        <v>110</v>
      </c>
      <c r="R14" s="163">
        <v>750879</v>
      </c>
      <c r="S14" s="163">
        <v>783206</v>
      </c>
      <c r="T14" s="163">
        <v>179784</v>
      </c>
      <c r="U14" s="163">
        <v>698437</v>
      </c>
      <c r="V14" s="163">
        <v>765455</v>
      </c>
      <c r="W14" s="163">
        <v>814767</v>
      </c>
      <c r="X14" s="165">
        <f t="shared" ref="X14:X21" si="9">IFERROR(W14/V14-1,"-")</f>
        <v>6.4421814476357309E-2</v>
      </c>
      <c r="Y14" s="164">
        <f t="shared" si="5"/>
        <v>4.029718873450916E-2</v>
      </c>
      <c r="Z14" s="162">
        <f t="shared" si="6"/>
        <v>49312</v>
      </c>
      <c r="AA14" s="163">
        <f t="shared" si="7"/>
        <v>31561</v>
      </c>
      <c r="AB14" s="164">
        <f t="shared" si="1"/>
        <v>0.49155223497003692</v>
      </c>
    </row>
    <row r="15" spans="1:28" s="56" customFormat="1" x14ac:dyDescent="0.25">
      <c r="B15" s="162" t="s">
        <v>113</v>
      </c>
      <c r="C15" s="163">
        <v>725743</v>
      </c>
      <c r="D15" s="163">
        <v>617040</v>
      </c>
      <c r="E15" s="163">
        <v>178678</v>
      </c>
      <c r="F15" s="163">
        <v>473292</v>
      </c>
      <c r="G15" s="163">
        <v>473292</v>
      </c>
      <c r="H15" s="163">
        <v>531708</v>
      </c>
      <c r="I15" s="163">
        <v>551142</v>
      </c>
      <c r="J15" s="165">
        <f t="shared" si="8"/>
        <v>3.6550136541108946E-2</v>
      </c>
      <c r="K15" s="164">
        <f t="shared" si="2"/>
        <v>-0.10679696616102685</v>
      </c>
      <c r="L15" s="162">
        <f t="shared" si="3"/>
        <v>19434</v>
      </c>
      <c r="M15" s="163">
        <f t="shared" si="4"/>
        <v>-65898</v>
      </c>
      <c r="N15" s="164">
        <f t="shared" si="0"/>
        <v>8.5437020228475075E-2</v>
      </c>
      <c r="Q15" s="162" t="s">
        <v>113</v>
      </c>
      <c r="R15" s="163">
        <v>90158</v>
      </c>
      <c r="S15" s="163">
        <v>65823</v>
      </c>
      <c r="T15" s="163">
        <v>19198</v>
      </c>
      <c r="U15" s="163">
        <v>47651</v>
      </c>
      <c r="V15" s="163">
        <v>54912</v>
      </c>
      <c r="W15" s="163">
        <v>54061</v>
      </c>
      <c r="X15" s="165">
        <f t="shared" si="9"/>
        <v>-1.5497523310023298E-2</v>
      </c>
      <c r="Y15" s="164">
        <f t="shared" si="5"/>
        <v>-0.17869133889369981</v>
      </c>
      <c r="Z15" s="162">
        <f t="shared" si="6"/>
        <v>-851</v>
      </c>
      <c r="AA15" s="163">
        <f t="shared" si="7"/>
        <v>-11762</v>
      </c>
      <c r="AB15" s="164">
        <f t="shared" si="1"/>
        <v>3.2615220516681656E-2</v>
      </c>
    </row>
    <row r="16" spans="1:28" x14ac:dyDescent="0.25">
      <c r="A16" s="1"/>
      <c r="B16" s="162" t="s">
        <v>116</v>
      </c>
      <c r="C16" s="163">
        <v>194228</v>
      </c>
      <c r="D16" s="163">
        <v>198160</v>
      </c>
      <c r="E16" s="163">
        <v>68327</v>
      </c>
      <c r="F16" s="163">
        <v>230477</v>
      </c>
      <c r="G16" s="163">
        <v>230477</v>
      </c>
      <c r="H16" s="163">
        <v>256099</v>
      </c>
      <c r="I16" s="163">
        <v>272740</v>
      </c>
      <c r="J16" s="165">
        <f t="shared" si="8"/>
        <v>6.4978777738296412E-2</v>
      </c>
      <c r="K16" s="164">
        <f t="shared" si="2"/>
        <v>0.37636253532498998</v>
      </c>
      <c r="L16" s="162">
        <f t="shared" si="3"/>
        <v>16641</v>
      </c>
      <c r="M16" s="163">
        <f t="shared" si="4"/>
        <v>74580</v>
      </c>
      <c r="N16" s="164">
        <f t="shared" si="0"/>
        <v>4.2279653695625245E-2</v>
      </c>
      <c r="Q16" s="162" t="s">
        <v>116</v>
      </c>
      <c r="R16" s="163">
        <v>28666</v>
      </c>
      <c r="S16" s="163">
        <v>29018</v>
      </c>
      <c r="T16" s="163">
        <v>11055</v>
      </c>
      <c r="U16" s="163">
        <v>32391</v>
      </c>
      <c r="V16" s="163">
        <v>35587</v>
      </c>
      <c r="W16" s="163">
        <v>35534</v>
      </c>
      <c r="X16" s="165">
        <f t="shared" si="9"/>
        <v>-1.4893078933317927E-3</v>
      </c>
      <c r="Y16" s="164">
        <f t="shared" si="5"/>
        <v>0.22455027913708725</v>
      </c>
      <c r="Z16" s="162">
        <f t="shared" si="6"/>
        <v>-53</v>
      </c>
      <c r="AA16" s="163">
        <f t="shared" si="7"/>
        <v>6516</v>
      </c>
      <c r="AB16" s="164">
        <f t="shared" si="1"/>
        <v>2.1437806289927416E-2</v>
      </c>
    </row>
    <row r="17" spans="1:28" x14ac:dyDescent="0.25">
      <c r="A17" s="1"/>
      <c r="B17" s="162" t="s">
        <v>123</v>
      </c>
      <c r="C17" s="163">
        <v>180360</v>
      </c>
      <c r="D17" s="163">
        <v>170060</v>
      </c>
      <c r="E17" s="163">
        <v>47978</v>
      </c>
      <c r="F17" s="163">
        <v>207890</v>
      </c>
      <c r="G17" s="163">
        <v>207890</v>
      </c>
      <c r="H17" s="163">
        <v>204441</v>
      </c>
      <c r="I17" s="163">
        <v>212081</v>
      </c>
      <c r="J17" s="165">
        <f t="shared" si="8"/>
        <v>3.7370194823934444E-2</v>
      </c>
      <c r="K17" s="164">
        <f t="shared" si="2"/>
        <v>0.24709514289074441</v>
      </c>
      <c r="L17" s="162">
        <f t="shared" si="3"/>
        <v>7640</v>
      </c>
      <c r="M17" s="163">
        <f t="shared" si="4"/>
        <v>42021</v>
      </c>
      <c r="N17" s="164">
        <f t="shared" si="0"/>
        <v>3.2876406964221963E-2</v>
      </c>
      <c r="Q17" s="162" t="s">
        <v>123</v>
      </c>
      <c r="R17" s="163">
        <v>69076</v>
      </c>
      <c r="S17" s="163">
        <v>66469</v>
      </c>
      <c r="T17" s="163">
        <v>16914</v>
      </c>
      <c r="U17" s="163">
        <v>71057</v>
      </c>
      <c r="V17" s="163">
        <v>70356</v>
      </c>
      <c r="W17" s="163">
        <v>71445</v>
      </c>
      <c r="X17" s="165">
        <f t="shared" si="9"/>
        <v>1.5478424015009429E-2</v>
      </c>
      <c r="Y17" s="164">
        <f t="shared" si="5"/>
        <v>7.4861965728384661E-2</v>
      </c>
      <c r="Z17" s="162">
        <f t="shared" si="6"/>
        <v>1089</v>
      </c>
      <c r="AA17" s="163">
        <f t="shared" si="7"/>
        <v>4976</v>
      </c>
      <c r="AB17" s="164">
        <f t="shared" si="1"/>
        <v>4.3103058208585135E-2</v>
      </c>
    </row>
    <row r="18" spans="1:28" x14ac:dyDescent="0.25">
      <c r="A18" s="1"/>
      <c r="B18" s="162" t="s">
        <v>119</v>
      </c>
      <c r="C18" s="163">
        <v>169411</v>
      </c>
      <c r="D18" s="163">
        <v>164649</v>
      </c>
      <c r="E18" s="163">
        <v>68879</v>
      </c>
      <c r="F18" s="163">
        <v>181465</v>
      </c>
      <c r="G18" s="163">
        <v>181465</v>
      </c>
      <c r="H18" s="163">
        <v>185590</v>
      </c>
      <c r="I18" s="163">
        <v>192845</v>
      </c>
      <c r="J18" s="165">
        <f t="shared" si="8"/>
        <v>3.9091545880704848E-2</v>
      </c>
      <c r="K18" s="164">
        <f t="shared" si="2"/>
        <v>0.17124914211443731</v>
      </c>
      <c r="L18" s="162">
        <f t="shared" si="3"/>
        <v>7255</v>
      </c>
      <c r="M18" s="163">
        <f t="shared" si="4"/>
        <v>28196</v>
      </c>
      <c r="N18" s="164">
        <f t="shared" si="0"/>
        <v>2.989447758646642E-2</v>
      </c>
      <c r="Q18" s="162" t="s">
        <v>119</v>
      </c>
      <c r="R18" s="163">
        <v>52130</v>
      </c>
      <c r="S18" s="163">
        <v>51278</v>
      </c>
      <c r="T18" s="163">
        <v>18532</v>
      </c>
      <c r="U18" s="163">
        <v>48248</v>
      </c>
      <c r="V18" s="163">
        <v>55107</v>
      </c>
      <c r="W18" s="163">
        <v>55629</v>
      </c>
      <c r="X18" s="165">
        <f t="shared" si="9"/>
        <v>9.4724808100603575E-3</v>
      </c>
      <c r="Y18" s="164">
        <f t="shared" si="5"/>
        <v>8.485120324505635E-2</v>
      </c>
      <c r="Z18" s="162">
        <f t="shared" si="6"/>
        <v>522</v>
      </c>
      <c r="AA18" s="163">
        <f t="shared" si="7"/>
        <v>4351</v>
      </c>
      <c r="AB18" s="164">
        <f t="shared" si="1"/>
        <v>3.3561201274902128E-2</v>
      </c>
    </row>
    <row r="19" spans="1:28" x14ac:dyDescent="0.25">
      <c r="A19" s="1"/>
      <c r="B19" s="162" t="s">
        <v>128</v>
      </c>
      <c r="C19" s="163">
        <v>84129</v>
      </c>
      <c r="D19" s="163">
        <v>89842</v>
      </c>
      <c r="E19" s="163">
        <v>35951</v>
      </c>
      <c r="F19" s="163">
        <v>75333</v>
      </c>
      <c r="G19" s="163">
        <v>75333</v>
      </c>
      <c r="H19" s="163">
        <v>82461</v>
      </c>
      <c r="I19" s="163">
        <v>77560</v>
      </c>
      <c r="J19" s="165">
        <f t="shared" si="8"/>
        <v>-5.9434156752889211E-2</v>
      </c>
      <c r="K19" s="164">
        <f t="shared" si="2"/>
        <v>-0.13670666280804078</v>
      </c>
      <c r="L19" s="162">
        <f t="shared" si="3"/>
        <v>-4901</v>
      </c>
      <c r="M19" s="163">
        <f t="shared" si="4"/>
        <v>-12282</v>
      </c>
      <c r="N19" s="164">
        <f t="shared" si="0"/>
        <v>1.2023208699247247E-2</v>
      </c>
      <c r="Q19" s="162" t="s">
        <v>128</v>
      </c>
      <c r="R19" s="163">
        <v>34798</v>
      </c>
      <c r="S19" s="163">
        <v>33048</v>
      </c>
      <c r="T19" s="163">
        <v>12333</v>
      </c>
      <c r="U19" s="163">
        <v>27487</v>
      </c>
      <c r="V19" s="163">
        <v>28790</v>
      </c>
      <c r="W19" s="163">
        <v>27218</v>
      </c>
      <c r="X19" s="165">
        <f t="shared" si="9"/>
        <v>-5.4602292462660684E-2</v>
      </c>
      <c r="Y19" s="164">
        <f t="shared" si="5"/>
        <v>-0.17641007020091992</v>
      </c>
      <c r="Z19" s="162">
        <f t="shared" si="6"/>
        <v>-1572</v>
      </c>
      <c r="AA19" s="163">
        <f t="shared" si="7"/>
        <v>-5830</v>
      </c>
      <c r="AB19" s="164">
        <f t="shared" si="1"/>
        <v>1.6420729768650996E-2</v>
      </c>
    </row>
    <row r="20" spans="1:28" x14ac:dyDescent="0.25">
      <c r="A20" s="161" t="s">
        <v>144</v>
      </c>
      <c r="B20" s="162" t="s">
        <v>131</v>
      </c>
      <c r="C20" s="163">
        <v>149405</v>
      </c>
      <c r="D20" s="163">
        <v>131708</v>
      </c>
      <c r="E20" s="163">
        <v>54462</v>
      </c>
      <c r="F20" s="163">
        <v>69864</v>
      </c>
      <c r="G20" s="163">
        <v>69864</v>
      </c>
      <c r="H20" s="163">
        <v>87757</v>
      </c>
      <c r="I20" s="163">
        <v>84574</v>
      </c>
      <c r="J20" s="165">
        <f t="shared" si="8"/>
        <v>-3.6270610891438904E-2</v>
      </c>
      <c r="K20" s="164">
        <f t="shared" si="2"/>
        <v>-0.35786740365049963</v>
      </c>
      <c r="L20" s="162">
        <f t="shared" si="3"/>
        <v>-3183</v>
      </c>
      <c r="M20" s="163">
        <f t="shared" si="4"/>
        <v>-47134</v>
      </c>
      <c r="N20" s="164">
        <f t="shared" si="0"/>
        <v>1.3110506092446321E-2</v>
      </c>
      <c r="Q20" s="162" t="s">
        <v>131</v>
      </c>
      <c r="R20" s="163">
        <v>63061</v>
      </c>
      <c r="S20" s="163">
        <v>53923</v>
      </c>
      <c r="T20" s="163">
        <v>21722</v>
      </c>
      <c r="U20" s="163">
        <v>28263</v>
      </c>
      <c r="V20" s="163">
        <v>33577</v>
      </c>
      <c r="W20" s="163">
        <v>30855</v>
      </c>
      <c r="X20" s="165">
        <f t="shared" si="9"/>
        <v>-8.1067397325550239E-2</v>
      </c>
      <c r="Y20" s="164">
        <f t="shared" si="5"/>
        <v>-0.42779518943678951</v>
      </c>
      <c r="Z20" s="162">
        <f t="shared" si="6"/>
        <v>-2722</v>
      </c>
      <c r="AA20" s="163">
        <f t="shared" si="7"/>
        <v>-23068</v>
      </c>
      <c r="AB20" s="164">
        <f t="shared" si="1"/>
        <v>1.8614946616640694E-2</v>
      </c>
    </row>
    <row r="21" spans="1:28" x14ac:dyDescent="0.25">
      <c r="A21" s="167" t="s">
        <v>145</v>
      </c>
      <c r="B21" s="168" t="s">
        <v>145</v>
      </c>
      <c r="C21" s="169">
        <f t="shared" ref="C21:I21" si="10">C13-SUM(C14:C20)</f>
        <v>1134445</v>
      </c>
      <c r="D21" s="169">
        <f t="shared" si="10"/>
        <v>1145568</v>
      </c>
      <c r="E21" s="169">
        <f t="shared" si="10"/>
        <v>376030</v>
      </c>
      <c r="F21" s="169">
        <f t="shared" ref="F21" si="11">F13-SUM(F14:F20)</f>
        <v>1182853</v>
      </c>
      <c r="G21" s="169">
        <f t="shared" si="10"/>
        <v>1182853</v>
      </c>
      <c r="H21" s="169">
        <f t="shared" si="10"/>
        <v>1318098</v>
      </c>
      <c r="I21" s="169">
        <f t="shared" si="10"/>
        <v>1425012</v>
      </c>
      <c r="J21" s="171">
        <f t="shared" si="8"/>
        <v>8.1112330039192937E-2</v>
      </c>
      <c r="K21" s="170">
        <f t="shared" si="2"/>
        <v>0.24393488644934225</v>
      </c>
      <c r="L21" s="168">
        <f>I21-H21</f>
        <v>106914</v>
      </c>
      <c r="M21" s="169">
        <f t="shared" si="4"/>
        <v>279444</v>
      </c>
      <c r="N21" s="170">
        <f t="shared" si="0"/>
        <v>0.22090274206977462</v>
      </c>
      <c r="Q21" s="168" t="s">
        <v>145</v>
      </c>
      <c r="R21" s="169">
        <f t="shared" ref="R21:W21" si="12">R13-SUM(R14:R20)</f>
        <v>373802</v>
      </c>
      <c r="S21" s="169">
        <f t="shared" si="12"/>
        <v>355204</v>
      </c>
      <c r="T21" s="169">
        <f t="shared" si="12"/>
        <v>112586</v>
      </c>
      <c r="U21" s="169">
        <f t="shared" si="12"/>
        <v>396481</v>
      </c>
      <c r="V21" s="169">
        <f t="shared" si="12"/>
        <v>417021</v>
      </c>
      <c r="W21" s="169">
        <f t="shared" si="12"/>
        <v>439369</v>
      </c>
      <c r="X21" s="171">
        <f t="shared" si="9"/>
        <v>5.358962738087536E-2</v>
      </c>
      <c r="Y21" s="170">
        <f t="shared" si="5"/>
        <v>0.23694834517629304</v>
      </c>
      <c r="Z21" s="168">
        <f>W21-V21</f>
        <v>22348</v>
      </c>
      <c r="AA21" s="169">
        <f t="shared" si="7"/>
        <v>84165</v>
      </c>
      <c r="AB21" s="170">
        <f t="shared" si="1"/>
        <v>0.26507309933582257</v>
      </c>
    </row>
    <row r="22" spans="1:28" x14ac:dyDescent="0.25">
      <c r="A22" s="1"/>
      <c r="B22" s="153" t="s">
        <v>44</v>
      </c>
      <c r="C22" s="151"/>
      <c r="D22" s="151"/>
      <c r="E22" s="151"/>
      <c r="F22" s="151"/>
      <c r="G22" s="151"/>
      <c r="H22" s="151"/>
      <c r="I22" s="152"/>
      <c r="J22" s="152"/>
      <c r="K22" s="152"/>
      <c r="L22" s="152"/>
      <c r="M22" s="151"/>
      <c r="N22" s="151"/>
    </row>
    <row r="23" spans="1:28" x14ac:dyDescent="0.25">
      <c r="A23" s="1"/>
      <c r="B23" s="154" t="s">
        <v>68</v>
      </c>
      <c r="C23" s="176">
        <v>2080484</v>
      </c>
      <c r="D23" s="176">
        <v>2126941</v>
      </c>
      <c r="E23" s="176">
        <v>632838</v>
      </c>
      <c r="F23" s="176">
        <v>2106493</v>
      </c>
      <c r="G23" s="176">
        <v>2106493</v>
      </c>
      <c r="H23" s="176">
        <v>2273153</v>
      </c>
      <c r="I23" s="176">
        <v>2326106</v>
      </c>
      <c r="J23" s="177">
        <f>IFERROR(I23/H23-1,"-")</f>
        <v>2.3294956388769217E-2</v>
      </c>
      <c r="K23" s="177">
        <f>IFERROR(I23/D23-1,"-")</f>
        <v>9.3639174758491261E-2</v>
      </c>
      <c r="L23" s="176">
        <f>I23-H23</f>
        <v>52953</v>
      </c>
      <c r="M23" s="176">
        <f>I23-D23</f>
        <v>199165</v>
      </c>
      <c r="N23" s="177">
        <f t="shared" ref="N23:N35" si="13">I23/I$9</f>
        <v>0.36058867837250153</v>
      </c>
    </row>
    <row r="24" spans="1:28" x14ac:dyDescent="0.25">
      <c r="A24" s="1" t="s">
        <v>96</v>
      </c>
      <c r="B24" s="157" t="s">
        <v>97</v>
      </c>
      <c r="C24" s="158">
        <v>211986</v>
      </c>
      <c r="D24" s="158">
        <v>247582</v>
      </c>
      <c r="E24" s="158">
        <v>110781</v>
      </c>
      <c r="F24" s="158">
        <v>228635</v>
      </c>
      <c r="G24" s="158">
        <v>228635</v>
      </c>
      <c r="H24" s="158">
        <v>201382</v>
      </c>
      <c r="I24" s="158">
        <v>181810</v>
      </c>
      <c r="J24" s="160">
        <f>IFERROR(I24/H24-1,"-")</f>
        <v>-9.7188427962777157E-2</v>
      </c>
      <c r="K24" s="159">
        <f t="shared" ref="K24:K35" si="14">IFERROR(I24/D24-1,"-")</f>
        <v>-0.26565743874756642</v>
      </c>
      <c r="L24" s="157">
        <f t="shared" ref="L24:L34" si="15">I24-H24</f>
        <v>-19572</v>
      </c>
      <c r="M24" s="158">
        <f t="shared" ref="M24:M35" si="16">I24-D24</f>
        <v>-65772</v>
      </c>
      <c r="N24" s="159">
        <f t="shared" si="13"/>
        <v>2.8183852161038449E-2</v>
      </c>
    </row>
    <row r="25" spans="1:28" x14ac:dyDescent="0.25">
      <c r="A25" s="161" t="s">
        <v>103</v>
      </c>
      <c r="B25" s="162" t="s">
        <v>103</v>
      </c>
      <c r="C25" s="163">
        <v>96960</v>
      </c>
      <c r="D25" s="163">
        <v>122596</v>
      </c>
      <c r="E25" s="163">
        <v>62232</v>
      </c>
      <c r="F25" s="163">
        <v>92436</v>
      </c>
      <c r="G25" s="163">
        <v>92436</v>
      </c>
      <c r="H25" s="163">
        <v>81038</v>
      </c>
      <c r="I25" s="163">
        <v>66280</v>
      </c>
      <c r="J25" s="165">
        <f>IFERROR(I25/H25-1,"-")</f>
        <v>-0.18211209556010766</v>
      </c>
      <c r="K25" s="164">
        <f t="shared" si="14"/>
        <v>-0.45936245880779147</v>
      </c>
      <c r="L25" s="162">
        <f t="shared" si="15"/>
        <v>-14758</v>
      </c>
      <c r="M25" s="163">
        <f t="shared" si="16"/>
        <v>-56316</v>
      </c>
      <c r="N25" s="164">
        <f t="shared" si="13"/>
        <v>1.0274603823957035E-2</v>
      </c>
    </row>
    <row r="26" spans="1:28" x14ac:dyDescent="0.25">
      <c r="A26" s="161" t="s">
        <v>100</v>
      </c>
      <c r="B26" s="162" t="s">
        <v>100</v>
      </c>
      <c r="C26" s="163">
        <v>115026</v>
      </c>
      <c r="D26" s="163">
        <v>124986</v>
      </c>
      <c r="E26" s="163">
        <v>48549</v>
      </c>
      <c r="F26" s="163">
        <v>136199</v>
      </c>
      <c r="G26" s="163">
        <v>136199</v>
      </c>
      <c r="H26" s="163">
        <v>120344</v>
      </c>
      <c r="I26" s="163">
        <v>115530</v>
      </c>
      <c r="J26" s="165">
        <f>IFERROR(I26/H26-1,"-")</f>
        <v>-4.0001994283055287E-2</v>
      </c>
      <c r="K26" s="164">
        <f t="shared" si="14"/>
        <v>-7.5656473525034795E-2</v>
      </c>
      <c r="L26" s="162">
        <f t="shared" si="15"/>
        <v>-4814</v>
      </c>
      <c r="M26" s="163">
        <f t="shared" si="16"/>
        <v>-9456</v>
      </c>
      <c r="N26" s="164">
        <f t="shared" si="13"/>
        <v>1.7909248337081414E-2</v>
      </c>
    </row>
    <row r="27" spans="1:28" x14ac:dyDescent="0.25">
      <c r="A27" s="1"/>
      <c r="B27" s="157" t="s">
        <v>107</v>
      </c>
      <c r="C27" s="158">
        <v>1868498</v>
      </c>
      <c r="D27" s="158">
        <v>1879359</v>
      </c>
      <c r="E27" s="158">
        <v>522057</v>
      </c>
      <c r="F27" s="158">
        <v>1877858</v>
      </c>
      <c r="G27" s="158">
        <v>1877858</v>
      </c>
      <c r="H27" s="158">
        <v>2071771</v>
      </c>
      <c r="I27" s="158">
        <v>2144296</v>
      </c>
      <c r="J27" s="160">
        <f>IFERROR(I27/H27-1,"-")</f>
        <v>3.5006282064957928E-2</v>
      </c>
      <c r="K27" s="159">
        <f t="shared" si="14"/>
        <v>0.14097200162395795</v>
      </c>
      <c r="L27" s="157">
        <f t="shared" si="15"/>
        <v>72525</v>
      </c>
      <c r="M27" s="158">
        <f t="shared" si="16"/>
        <v>264937</v>
      </c>
      <c r="N27" s="159">
        <f t="shared" si="13"/>
        <v>0.33240482621146306</v>
      </c>
    </row>
    <row r="28" spans="1:28" s="56" customFormat="1" x14ac:dyDescent="0.25">
      <c r="B28" s="162" t="s">
        <v>110</v>
      </c>
      <c r="C28" s="163">
        <v>894346</v>
      </c>
      <c r="D28" s="163">
        <v>915023</v>
      </c>
      <c r="E28" s="163">
        <v>229462</v>
      </c>
      <c r="F28" s="163">
        <v>944628</v>
      </c>
      <c r="G28" s="163">
        <v>944628</v>
      </c>
      <c r="H28" s="163">
        <v>1068528</v>
      </c>
      <c r="I28" s="163">
        <v>1117483</v>
      </c>
      <c r="J28" s="165">
        <f t="shared" ref="J28:J35" si="17">IFERROR(I28/H28-1,"-")</f>
        <v>4.5815364688618354E-2</v>
      </c>
      <c r="K28" s="164">
        <f t="shared" si="14"/>
        <v>0.2212621977808209</v>
      </c>
      <c r="L28" s="162">
        <f t="shared" si="15"/>
        <v>48955</v>
      </c>
      <c r="M28" s="163">
        <f t="shared" si="16"/>
        <v>202460</v>
      </c>
      <c r="N28" s="164">
        <f t="shared" si="13"/>
        <v>0.17323016151187354</v>
      </c>
    </row>
    <row r="29" spans="1:28" s="56" customFormat="1" x14ac:dyDescent="0.25">
      <c r="B29" s="162" t="s">
        <v>113</v>
      </c>
      <c r="C29" s="163">
        <v>278531</v>
      </c>
      <c r="D29" s="163">
        <v>252992</v>
      </c>
      <c r="E29" s="163">
        <v>67400</v>
      </c>
      <c r="F29" s="163">
        <v>208876</v>
      </c>
      <c r="G29" s="163">
        <v>208876</v>
      </c>
      <c r="H29" s="163">
        <v>224740</v>
      </c>
      <c r="I29" s="163">
        <v>224805</v>
      </c>
      <c r="J29" s="165">
        <f t="shared" si="17"/>
        <v>2.8922310225154568E-4</v>
      </c>
      <c r="K29" s="164">
        <f t="shared" si="14"/>
        <v>-0.11141459018466993</v>
      </c>
      <c r="L29" s="162">
        <f t="shared" si="15"/>
        <v>65</v>
      </c>
      <c r="M29" s="163">
        <f t="shared" si="16"/>
        <v>-28187</v>
      </c>
      <c r="N29" s="164">
        <f t="shared" si="13"/>
        <v>3.4848858066455358E-2</v>
      </c>
    </row>
    <row r="30" spans="1:28" x14ac:dyDescent="0.25">
      <c r="A30" s="1"/>
      <c r="B30" s="162" t="s">
        <v>116</v>
      </c>
      <c r="C30" s="163">
        <v>59036</v>
      </c>
      <c r="D30" s="163">
        <v>64190</v>
      </c>
      <c r="E30" s="163">
        <v>24093</v>
      </c>
      <c r="F30" s="163">
        <v>75465</v>
      </c>
      <c r="G30" s="163">
        <v>75465</v>
      </c>
      <c r="H30" s="163">
        <v>79745</v>
      </c>
      <c r="I30" s="163">
        <v>70740</v>
      </c>
      <c r="J30" s="165">
        <f t="shared" si="17"/>
        <v>-0.11292244027838738</v>
      </c>
      <c r="K30" s="164">
        <f t="shared" si="14"/>
        <v>0.1020408163265305</v>
      </c>
      <c r="L30" s="162">
        <f t="shared" si="15"/>
        <v>-9005</v>
      </c>
      <c r="M30" s="163">
        <f t="shared" si="16"/>
        <v>6550</v>
      </c>
      <c r="N30" s="164">
        <f t="shared" si="13"/>
        <v>1.0965984829612561E-2</v>
      </c>
    </row>
    <row r="31" spans="1:28" x14ac:dyDescent="0.25">
      <c r="A31" s="1"/>
      <c r="B31" s="162" t="s">
        <v>123</v>
      </c>
      <c r="C31" s="163">
        <v>80806</v>
      </c>
      <c r="D31" s="163">
        <v>76457</v>
      </c>
      <c r="E31" s="163">
        <v>19991</v>
      </c>
      <c r="F31" s="163">
        <v>93749</v>
      </c>
      <c r="G31" s="163">
        <v>93749</v>
      </c>
      <c r="H31" s="163">
        <v>87657</v>
      </c>
      <c r="I31" s="163">
        <v>87037</v>
      </c>
      <c r="J31" s="165">
        <f t="shared" si="17"/>
        <v>-7.0730232611200261E-3</v>
      </c>
      <c r="K31" s="164">
        <f t="shared" si="14"/>
        <v>0.13837843493728497</v>
      </c>
      <c r="L31" s="162">
        <f t="shared" si="15"/>
        <v>-620</v>
      </c>
      <c r="M31" s="163">
        <f t="shared" si="16"/>
        <v>10580</v>
      </c>
      <c r="N31" s="164">
        <f t="shared" si="13"/>
        <v>1.3492315827183892E-2</v>
      </c>
    </row>
    <row r="32" spans="1:28" x14ac:dyDescent="0.25">
      <c r="A32" s="1"/>
      <c r="B32" s="162" t="s">
        <v>119</v>
      </c>
      <c r="C32" s="163">
        <v>89360</v>
      </c>
      <c r="D32" s="163">
        <v>86460</v>
      </c>
      <c r="E32" s="163">
        <v>34233</v>
      </c>
      <c r="F32" s="163">
        <v>103351</v>
      </c>
      <c r="G32" s="163">
        <v>103351</v>
      </c>
      <c r="H32" s="163">
        <v>98783</v>
      </c>
      <c r="I32" s="163">
        <v>100609</v>
      </c>
      <c r="J32" s="165">
        <f t="shared" si="17"/>
        <v>1.8484961987386583E-2</v>
      </c>
      <c r="K32" s="164">
        <f t="shared" si="14"/>
        <v>0.16364792967846409</v>
      </c>
      <c r="L32" s="162">
        <f t="shared" si="15"/>
        <v>1826</v>
      </c>
      <c r="M32" s="163">
        <f t="shared" si="16"/>
        <v>14149</v>
      </c>
      <c r="N32" s="164">
        <f t="shared" si="13"/>
        <v>1.5596222331389457E-2</v>
      </c>
    </row>
    <row r="33" spans="1:14" x14ac:dyDescent="0.25">
      <c r="A33" s="1"/>
      <c r="B33" s="162" t="s">
        <v>128</v>
      </c>
      <c r="C33" s="163">
        <v>31830</v>
      </c>
      <c r="D33" s="163">
        <v>36957</v>
      </c>
      <c r="E33" s="163">
        <v>14222</v>
      </c>
      <c r="F33" s="163">
        <v>27617</v>
      </c>
      <c r="G33" s="163">
        <v>27617</v>
      </c>
      <c r="H33" s="163">
        <v>29460</v>
      </c>
      <c r="I33" s="163">
        <v>29087</v>
      </c>
      <c r="J33" s="165">
        <f t="shared" si="17"/>
        <v>-1.2661235573659169E-2</v>
      </c>
      <c r="K33" s="164">
        <f t="shared" si="14"/>
        <v>-0.21295018535054255</v>
      </c>
      <c r="L33" s="162">
        <f t="shared" si="15"/>
        <v>-373</v>
      </c>
      <c r="M33" s="163">
        <f t="shared" si="16"/>
        <v>-7870</v>
      </c>
      <c r="N33" s="164">
        <f t="shared" si="13"/>
        <v>4.5090132985431235E-3</v>
      </c>
    </row>
    <row r="34" spans="1:14" x14ac:dyDescent="0.25">
      <c r="A34" s="161" t="s">
        <v>144</v>
      </c>
      <c r="B34" s="162" t="s">
        <v>131</v>
      </c>
      <c r="C34" s="163">
        <v>45467</v>
      </c>
      <c r="D34" s="163">
        <v>43890</v>
      </c>
      <c r="E34" s="163">
        <v>16687</v>
      </c>
      <c r="F34" s="163">
        <v>24469</v>
      </c>
      <c r="G34" s="163">
        <v>24469</v>
      </c>
      <c r="H34" s="163">
        <v>31586</v>
      </c>
      <c r="I34" s="163">
        <v>28981</v>
      </c>
      <c r="J34" s="165">
        <f t="shared" si="17"/>
        <v>-8.2473247641360103E-2</v>
      </c>
      <c r="K34" s="164">
        <f t="shared" si="14"/>
        <v>-0.33969013442697649</v>
      </c>
      <c r="L34" s="162">
        <f t="shared" si="15"/>
        <v>-2605</v>
      </c>
      <c r="M34" s="163">
        <f t="shared" si="16"/>
        <v>-14909</v>
      </c>
      <c r="N34" s="164">
        <f t="shared" si="13"/>
        <v>4.4925813732966027E-3</v>
      </c>
    </row>
    <row r="35" spans="1:14" x14ac:dyDescent="0.25">
      <c r="A35" s="167" t="s">
        <v>145</v>
      </c>
      <c r="B35" s="168" t="s">
        <v>145</v>
      </c>
      <c r="C35" s="169">
        <f t="shared" ref="C35:I35" si="18">C27-SUM(C28:C34)</f>
        <v>389122</v>
      </c>
      <c r="D35" s="169">
        <f t="shared" si="18"/>
        <v>403390</v>
      </c>
      <c r="E35" s="169">
        <f t="shared" si="18"/>
        <v>115969</v>
      </c>
      <c r="F35" s="169">
        <f t="shared" ref="F35" si="19">F27-SUM(F28:F34)</f>
        <v>399703</v>
      </c>
      <c r="G35" s="169">
        <f t="shared" si="18"/>
        <v>399703</v>
      </c>
      <c r="H35" s="169">
        <f t="shared" si="18"/>
        <v>451272</v>
      </c>
      <c r="I35" s="169">
        <f t="shared" si="18"/>
        <v>485554</v>
      </c>
      <c r="J35" s="171">
        <f t="shared" si="17"/>
        <v>7.5967487457675231E-2</v>
      </c>
      <c r="K35" s="170">
        <f t="shared" si="14"/>
        <v>0.20368377996479836</v>
      </c>
      <c r="L35" s="168">
        <f>I35-H35</f>
        <v>34282</v>
      </c>
      <c r="M35" s="169">
        <f t="shared" si="16"/>
        <v>82164</v>
      </c>
      <c r="N35" s="170">
        <f t="shared" si="13"/>
        <v>7.5269688973108539E-2</v>
      </c>
    </row>
    <row r="36" spans="1:14" x14ac:dyDescent="0.25">
      <c r="A36" s="1"/>
      <c r="B36" s="153" t="s">
        <v>45</v>
      </c>
      <c r="C36" s="151"/>
      <c r="D36" s="151"/>
      <c r="E36" s="151"/>
      <c r="F36" s="151"/>
      <c r="G36" s="151"/>
      <c r="H36" s="151"/>
      <c r="I36" s="152"/>
      <c r="J36" s="152"/>
      <c r="K36" s="152"/>
      <c r="L36" s="152"/>
      <c r="M36" s="151"/>
      <c r="N36" s="151"/>
    </row>
    <row r="37" spans="1:14" x14ac:dyDescent="0.25">
      <c r="A37" s="1"/>
      <c r="B37" s="154" t="s">
        <v>68</v>
      </c>
      <c r="C37" s="176">
        <v>1610855</v>
      </c>
      <c r="D37" s="176">
        <v>1579353</v>
      </c>
      <c r="E37" s="176">
        <v>445300</v>
      </c>
      <c r="F37" s="176">
        <v>1484581</v>
      </c>
      <c r="G37" s="176">
        <v>1484581</v>
      </c>
      <c r="H37" s="176">
        <v>1593408</v>
      </c>
      <c r="I37" s="176">
        <v>1657539</v>
      </c>
      <c r="J37" s="177">
        <f>IFERROR(I37/H37-1,"-")</f>
        <v>4.0247695505482683E-2</v>
      </c>
      <c r="K37" s="177">
        <f>IFERROR(I37/D37-1,"-")</f>
        <v>4.9505082144397194E-2</v>
      </c>
      <c r="L37" s="176">
        <f>I37-H37</f>
        <v>64131</v>
      </c>
      <c r="M37" s="176">
        <f>I37-D37</f>
        <v>78186</v>
      </c>
      <c r="N37" s="177">
        <f t="shared" ref="N37:N49" si="20">I37/I$9</f>
        <v>0.2569486503886228</v>
      </c>
    </row>
    <row r="38" spans="1:14" x14ac:dyDescent="0.25">
      <c r="A38" s="1" t="s">
        <v>96</v>
      </c>
      <c r="B38" s="157" t="s">
        <v>97</v>
      </c>
      <c r="C38" s="158">
        <v>148285</v>
      </c>
      <c r="D38" s="158">
        <v>141384</v>
      </c>
      <c r="E38" s="158">
        <v>53176</v>
      </c>
      <c r="F38" s="158">
        <v>134566</v>
      </c>
      <c r="G38" s="158">
        <v>134566</v>
      </c>
      <c r="H38" s="158">
        <v>132603</v>
      </c>
      <c r="I38" s="158">
        <v>128661</v>
      </c>
      <c r="J38" s="160">
        <f>IFERROR(I38/H38-1,"-")</f>
        <v>-2.9727834211895621E-2</v>
      </c>
      <c r="K38" s="159">
        <f t="shared" ref="K38:K49" si="21">IFERROR(I38/D38-1,"-")</f>
        <v>-8.9988966219657129E-2</v>
      </c>
      <c r="L38" s="157">
        <f t="shared" ref="L38:L48" si="22">I38-H38</f>
        <v>-3942</v>
      </c>
      <c r="M38" s="158">
        <f t="shared" ref="M38:M49" si="23">I38-D38</f>
        <v>-12723</v>
      </c>
      <c r="N38" s="159">
        <f t="shared" si="20"/>
        <v>1.9944791831534942E-2</v>
      </c>
    </row>
    <row r="39" spans="1:14" x14ac:dyDescent="0.25">
      <c r="A39" s="161" t="s">
        <v>103</v>
      </c>
      <c r="B39" s="162" t="s">
        <v>103</v>
      </c>
      <c r="C39" s="163">
        <v>46694</v>
      </c>
      <c r="D39" s="163">
        <v>55754</v>
      </c>
      <c r="E39" s="163">
        <v>25398</v>
      </c>
      <c r="F39" s="163">
        <v>50612</v>
      </c>
      <c r="G39" s="163">
        <v>50612</v>
      </c>
      <c r="H39" s="163">
        <v>56621</v>
      </c>
      <c r="I39" s="163">
        <v>56295</v>
      </c>
      <c r="J39" s="165">
        <f>IFERROR(I39/H39-1,"-")</f>
        <v>-5.7575811094823237E-3</v>
      </c>
      <c r="K39" s="164">
        <f t="shared" si="21"/>
        <v>9.7033396706962538E-3</v>
      </c>
      <c r="L39" s="162">
        <f t="shared" si="22"/>
        <v>-326</v>
      </c>
      <c r="M39" s="163">
        <f t="shared" si="23"/>
        <v>541</v>
      </c>
      <c r="N39" s="164">
        <f t="shared" si="20"/>
        <v>8.7267474693672482E-3</v>
      </c>
    </row>
    <row r="40" spans="1:14" x14ac:dyDescent="0.25">
      <c r="A40" s="161" t="s">
        <v>100</v>
      </c>
      <c r="B40" s="162" t="s">
        <v>100</v>
      </c>
      <c r="C40" s="163">
        <v>101591</v>
      </c>
      <c r="D40" s="163">
        <v>85630</v>
      </c>
      <c r="E40" s="163">
        <v>27778</v>
      </c>
      <c r="F40" s="163">
        <v>83954</v>
      </c>
      <c r="G40" s="163">
        <v>83954</v>
      </c>
      <c r="H40" s="163">
        <v>75982</v>
      </c>
      <c r="I40" s="163">
        <v>72366</v>
      </c>
      <c r="J40" s="165">
        <f>IFERROR(I40/H40-1,"-")</f>
        <v>-4.7590218736016432E-2</v>
      </c>
      <c r="K40" s="164">
        <f t="shared" si="21"/>
        <v>-0.15489898400093427</v>
      </c>
      <c r="L40" s="162">
        <f t="shared" si="22"/>
        <v>-3616</v>
      </c>
      <c r="M40" s="163">
        <f t="shared" si="23"/>
        <v>-13264</v>
      </c>
      <c r="N40" s="164">
        <f t="shared" si="20"/>
        <v>1.1218044362167693E-2</v>
      </c>
    </row>
    <row r="41" spans="1:14" x14ac:dyDescent="0.25">
      <c r="A41" s="1"/>
      <c r="B41" s="157" t="s">
        <v>107</v>
      </c>
      <c r="C41" s="158">
        <v>1462570</v>
      </c>
      <c r="D41" s="158">
        <v>1437969</v>
      </c>
      <c r="E41" s="158">
        <v>392124</v>
      </c>
      <c r="F41" s="158">
        <v>1350015</v>
      </c>
      <c r="G41" s="158">
        <v>1350015</v>
      </c>
      <c r="H41" s="158">
        <v>1460805</v>
      </c>
      <c r="I41" s="158">
        <v>1528878</v>
      </c>
      <c r="J41" s="160">
        <f>IFERROR(I41/H41-1,"-")</f>
        <v>4.6599648823764994E-2</v>
      </c>
      <c r="K41" s="159">
        <f t="shared" si="21"/>
        <v>6.3220417129993711E-2</v>
      </c>
      <c r="L41" s="157">
        <f t="shared" si="22"/>
        <v>68073</v>
      </c>
      <c r="M41" s="158">
        <f t="shared" si="23"/>
        <v>90909</v>
      </c>
      <c r="N41" s="159">
        <f t="shared" si="20"/>
        <v>0.23700385855708783</v>
      </c>
    </row>
    <row r="42" spans="1:14" s="56" customFormat="1" x14ac:dyDescent="0.25">
      <c r="B42" s="162" t="s">
        <v>110</v>
      </c>
      <c r="C42" s="163">
        <v>750879</v>
      </c>
      <c r="D42" s="163">
        <v>783206</v>
      </c>
      <c r="E42" s="163">
        <v>179784</v>
      </c>
      <c r="F42" s="163">
        <v>698437</v>
      </c>
      <c r="G42" s="163">
        <v>698437</v>
      </c>
      <c r="H42" s="163">
        <v>765455</v>
      </c>
      <c r="I42" s="163">
        <v>814767</v>
      </c>
      <c r="J42" s="165">
        <f t="shared" ref="J42:J49" si="24">IFERROR(I42/H42-1,"-")</f>
        <v>6.4421814476357309E-2</v>
      </c>
      <c r="K42" s="164">
        <f t="shared" si="21"/>
        <v>4.029718873450916E-2</v>
      </c>
      <c r="L42" s="162">
        <f t="shared" si="22"/>
        <v>49312</v>
      </c>
      <c r="M42" s="163">
        <f t="shared" si="23"/>
        <v>31561</v>
      </c>
      <c r="N42" s="164">
        <f t="shared" si="20"/>
        <v>0.12630368337106218</v>
      </c>
    </row>
    <row r="43" spans="1:14" s="56" customFormat="1" x14ac:dyDescent="0.25">
      <c r="B43" s="162" t="s">
        <v>113</v>
      </c>
      <c r="C43" s="163">
        <v>90158</v>
      </c>
      <c r="D43" s="163">
        <v>65823</v>
      </c>
      <c r="E43" s="163">
        <v>19198</v>
      </c>
      <c r="F43" s="163">
        <v>47651</v>
      </c>
      <c r="G43" s="163">
        <v>47651</v>
      </c>
      <c r="H43" s="163">
        <v>54912</v>
      </c>
      <c r="I43" s="163">
        <v>54061</v>
      </c>
      <c r="J43" s="165">
        <f t="shared" si="24"/>
        <v>-1.5497523310023298E-2</v>
      </c>
      <c r="K43" s="164">
        <f t="shared" si="21"/>
        <v>-0.17869133889369981</v>
      </c>
      <c r="L43" s="162">
        <f t="shared" si="22"/>
        <v>-851</v>
      </c>
      <c r="M43" s="163">
        <f t="shared" si="23"/>
        <v>-11762</v>
      </c>
      <c r="N43" s="164">
        <f t="shared" si="20"/>
        <v>8.3804368938886729E-3</v>
      </c>
    </row>
    <row r="44" spans="1:14" x14ac:dyDescent="0.25">
      <c r="A44" s="1"/>
      <c r="B44" s="162" t="s">
        <v>116</v>
      </c>
      <c r="C44" s="163">
        <v>28666</v>
      </c>
      <c r="D44" s="163">
        <v>29018</v>
      </c>
      <c r="E44" s="163">
        <v>11055</v>
      </c>
      <c r="F44" s="163">
        <v>32391</v>
      </c>
      <c r="G44" s="163">
        <v>32391</v>
      </c>
      <c r="H44" s="163">
        <v>35587</v>
      </c>
      <c r="I44" s="163">
        <v>35534</v>
      </c>
      <c r="J44" s="165">
        <f t="shared" si="24"/>
        <v>-1.4893078933317927E-3</v>
      </c>
      <c r="K44" s="164">
        <f t="shared" si="21"/>
        <v>0.22455027913708725</v>
      </c>
      <c r="L44" s="162">
        <f t="shared" si="22"/>
        <v>-53</v>
      </c>
      <c r="M44" s="163">
        <f t="shared" si="23"/>
        <v>6516</v>
      </c>
      <c r="N44" s="164">
        <f t="shared" si="20"/>
        <v>5.5084153934895786E-3</v>
      </c>
    </row>
    <row r="45" spans="1:14" x14ac:dyDescent="0.25">
      <c r="A45" s="1"/>
      <c r="B45" s="162" t="s">
        <v>123</v>
      </c>
      <c r="C45" s="163">
        <v>69076</v>
      </c>
      <c r="D45" s="163">
        <v>66469</v>
      </c>
      <c r="E45" s="163">
        <v>16914</v>
      </c>
      <c r="F45" s="163">
        <v>71057</v>
      </c>
      <c r="G45" s="163">
        <v>71057</v>
      </c>
      <c r="H45" s="163">
        <v>70356</v>
      </c>
      <c r="I45" s="163">
        <v>71445</v>
      </c>
      <c r="J45" s="165">
        <f t="shared" si="24"/>
        <v>1.5478424015009429E-2</v>
      </c>
      <c r="K45" s="164">
        <f t="shared" si="21"/>
        <v>7.4861965728384661E-2</v>
      </c>
      <c r="L45" s="162">
        <f t="shared" si="22"/>
        <v>1089</v>
      </c>
      <c r="M45" s="163">
        <f t="shared" si="23"/>
        <v>4976</v>
      </c>
      <c r="N45" s="164">
        <f t="shared" si="20"/>
        <v>1.1075272634318199E-2</v>
      </c>
    </row>
    <row r="46" spans="1:14" x14ac:dyDescent="0.25">
      <c r="A46" s="1"/>
      <c r="B46" s="162" t="s">
        <v>119</v>
      </c>
      <c r="C46" s="163">
        <v>52130</v>
      </c>
      <c r="D46" s="163">
        <v>51278</v>
      </c>
      <c r="E46" s="163">
        <v>18532</v>
      </c>
      <c r="F46" s="163">
        <v>48248</v>
      </c>
      <c r="G46" s="163">
        <v>48248</v>
      </c>
      <c r="H46" s="163">
        <v>55107</v>
      </c>
      <c r="I46" s="163">
        <v>55629</v>
      </c>
      <c r="J46" s="165">
        <f t="shared" si="24"/>
        <v>9.4724808100603575E-3</v>
      </c>
      <c r="K46" s="164">
        <f t="shared" si="21"/>
        <v>8.485120324505635E-2</v>
      </c>
      <c r="L46" s="162">
        <f t="shared" si="22"/>
        <v>522</v>
      </c>
      <c r="M46" s="163">
        <f t="shared" si="23"/>
        <v>4351</v>
      </c>
      <c r="N46" s="164">
        <f t="shared" si="20"/>
        <v>8.6235053730070281E-3</v>
      </c>
    </row>
    <row r="47" spans="1:14" x14ac:dyDescent="0.25">
      <c r="A47" s="1"/>
      <c r="B47" s="162" t="s">
        <v>128</v>
      </c>
      <c r="C47" s="163">
        <v>34798</v>
      </c>
      <c r="D47" s="163">
        <v>33048</v>
      </c>
      <c r="E47" s="163">
        <v>12333</v>
      </c>
      <c r="F47" s="163">
        <v>27487</v>
      </c>
      <c r="G47" s="163">
        <v>27487</v>
      </c>
      <c r="H47" s="163">
        <v>28790</v>
      </c>
      <c r="I47" s="163">
        <v>27218</v>
      </c>
      <c r="J47" s="165">
        <f t="shared" si="24"/>
        <v>-5.4602292462660684E-2</v>
      </c>
      <c r="K47" s="164">
        <f t="shared" si="21"/>
        <v>-0.17641007020091992</v>
      </c>
      <c r="L47" s="162">
        <f t="shared" si="22"/>
        <v>-1572</v>
      </c>
      <c r="M47" s="163">
        <f t="shared" si="23"/>
        <v>-5830</v>
      </c>
      <c r="N47" s="164">
        <f t="shared" si="20"/>
        <v>4.2192843524511553E-3</v>
      </c>
    </row>
    <row r="48" spans="1:14" x14ac:dyDescent="0.25">
      <c r="A48" s="161" t="s">
        <v>144</v>
      </c>
      <c r="B48" s="162" t="s">
        <v>131</v>
      </c>
      <c r="C48" s="163">
        <v>63061</v>
      </c>
      <c r="D48" s="163">
        <v>53923</v>
      </c>
      <c r="E48" s="163">
        <v>21722</v>
      </c>
      <c r="F48" s="163">
        <v>28263</v>
      </c>
      <c r="G48" s="163">
        <v>28263</v>
      </c>
      <c r="H48" s="163">
        <v>33577</v>
      </c>
      <c r="I48" s="163">
        <v>30855</v>
      </c>
      <c r="J48" s="165">
        <f t="shared" si="24"/>
        <v>-8.1067397325550239E-2</v>
      </c>
      <c r="K48" s="164">
        <f t="shared" si="21"/>
        <v>-0.42779518943678951</v>
      </c>
      <c r="L48" s="162">
        <f t="shared" si="22"/>
        <v>-2722</v>
      </c>
      <c r="M48" s="163">
        <f t="shared" si="23"/>
        <v>-23068</v>
      </c>
      <c r="N48" s="164">
        <f t="shared" si="20"/>
        <v>4.7830854102020861E-3</v>
      </c>
    </row>
    <row r="49" spans="1:14" x14ac:dyDescent="0.25">
      <c r="A49" s="167" t="s">
        <v>145</v>
      </c>
      <c r="B49" s="168" t="s">
        <v>145</v>
      </c>
      <c r="C49" s="169">
        <f t="shared" ref="C49:I49" si="25">C41-SUM(C42:C48)</f>
        <v>373802</v>
      </c>
      <c r="D49" s="169">
        <f t="shared" si="25"/>
        <v>355204</v>
      </c>
      <c r="E49" s="169">
        <f t="shared" si="25"/>
        <v>112586</v>
      </c>
      <c r="F49" s="169">
        <f t="shared" ref="F49" si="26">F41-SUM(F42:F48)</f>
        <v>396481</v>
      </c>
      <c r="G49" s="169">
        <f t="shared" si="25"/>
        <v>396481</v>
      </c>
      <c r="H49" s="169">
        <f t="shared" si="25"/>
        <v>417021</v>
      </c>
      <c r="I49" s="169">
        <f t="shared" si="25"/>
        <v>439369</v>
      </c>
      <c r="J49" s="171">
        <f t="shared" si="24"/>
        <v>5.358962738087536E-2</v>
      </c>
      <c r="K49" s="170">
        <f t="shared" si="21"/>
        <v>0.23694834517629304</v>
      </c>
      <c r="L49" s="168">
        <f>I49-H49</f>
        <v>22348</v>
      </c>
      <c r="M49" s="169">
        <f t="shared" si="23"/>
        <v>84165</v>
      </c>
      <c r="N49" s="170">
        <f t="shared" si="20"/>
        <v>6.8110175128668946E-2</v>
      </c>
    </row>
    <row r="50" spans="1:14" x14ac:dyDescent="0.25">
      <c r="A50" s="1"/>
      <c r="B50" s="153" t="s">
        <v>46</v>
      </c>
      <c r="C50" s="151"/>
      <c r="D50" s="151"/>
      <c r="E50" s="151"/>
      <c r="F50" s="151"/>
      <c r="G50" s="151"/>
      <c r="H50" s="151"/>
      <c r="I50" s="152"/>
      <c r="J50" s="152"/>
      <c r="K50" s="152"/>
      <c r="L50" s="152"/>
      <c r="M50" s="151"/>
      <c r="N50" s="151"/>
    </row>
    <row r="51" spans="1:14" x14ac:dyDescent="0.25">
      <c r="A51" s="1"/>
      <c r="B51" s="154" t="s">
        <v>68</v>
      </c>
      <c r="C51" s="176">
        <v>53458</v>
      </c>
      <c r="D51" s="176">
        <v>51134</v>
      </c>
      <c r="E51" s="176">
        <v>14659</v>
      </c>
      <c r="F51" s="176">
        <v>41772</v>
      </c>
      <c r="G51" s="176">
        <v>41772</v>
      </c>
      <c r="H51" s="176">
        <v>55375</v>
      </c>
      <c r="I51" s="176">
        <v>48434</v>
      </c>
      <c r="J51" s="177">
        <f>IFERROR(I51/H51-1,"-")</f>
        <v>-0.1253453724604966</v>
      </c>
      <c r="K51" s="177">
        <f>IFERROR(I51/D51-1,"-")</f>
        <v>-5.2802440646145476E-2</v>
      </c>
      <c r="L51" s="176">
        <f>I51-H51</f>
        <v>-6941</v>
      </c>
      <c r="M51" s="176">
        <f>I51-D51</f>
        <v>-2700</v>
      </c>
      <c r="N51" s="177">
        <f t="shared" ref="N51:N63" si="27">I51/I$9</f>
        <v>7.5081496923587055E-3</v>
      </c>
    </row>
    <row r="52" spans="1:14" x14ac:dyDescent="0.25">
      <c r="A52" s="1" t="s">
        <v>96</v>
      </c>
      <c r="B52" s="157" t="s">
        <v>97</v>
      </c>
      <c r="C52" s="158">
        <v>12322</v>
      </c>
      <c r="D52" s="158">
        <v>11163</v>
      </c>
      <c r="E52" s="158">
        <v>2504</v>
      </c>
      <c r="F52" s="158">
        <v>7172</v>
      </c>
      <c r="G52" s="158">
        <v>7172</v>
      </c>
      <c r="H52" s="158">
        <v>20837</v>
      </c>
      <c r="I52" s="158">
        <v>11472</v>
      </c>
      <c r="J52" s="160">
        <f>IFERROR(I52/H52-1,"-")</f>
        <v>-0.44944089840188128</v>
      </c>
      <c r="K52" s="159">
        <f t="shared" ref="K52:K63" si="28">IFERROR(I52/D52-1,"-")</f>
        <v>2.7680730986294089E-2</v>
      </c>
      <c r="L52" s="157">
        <f t="shared" ref="L52:L62" si="29">I52-H52</f>
        <v>-9365</v>
      </c>
      <c r="M52" s="158">
        <f t="shared" ref="M52:M63" si="30">I52-D52</f>
        <v>309</v>
      </c>
      <c r="N52" s="159">
        <f t="shared" si="27"/>
        <v>1.7783683625291957E-3</v>
      </c>
    </row>
    <row r="53" spans="1:14" x14ac:dyDescent="0.25">
      <c r="A53" s="161" t="s">
        <v>103</v>
      </c>
      <c r="B53" s="162" t="s">
        <v>103</v>
      </c>
      <c r="C53" s="163">
        <v>7614</v>
      </c>
      <c r="D53" s="163">
        <v>6185</v>
      </c>
      <c r="E53" s="163">
        <v>1804</v>
      </c>
      <c r="F53" s="163">
        <v>3560</v>
      </c>
      <c r="G53" s="163">
        <v>3560</v>
      </c>
      <c r="H53" s="163">
        <v>15093</v>
      </c>
      <c r="I53" s="163">
        <v>7412</v>
      </c>
      <c r="J53" s="165">
        <f>IFERROR(I53/H53-1,"-")</f>
        <v>-0.50891141588816002</v>
      </c>
      <c r="K53" s="164">
        <f t="shared" si="28"/>
        <v>0.19838318512530306</v>
      </c>
      <c r="L53" s="162">
        <f t="shared" si="29"/>
        <v>-7681</v>
      </c>
      <c r="M53" s="163">
        <f t="shared" si="30"/>
        <v>1227</v>
      </c>
      <c r="N53" s="164">
        <f t="shared" si="27"/>
        <v>1.1489946219548814E-3</v>
      </c>
    </row>
    <row r="54" spans="1:14" x14ac:dyDescent="0.25">
      <c r="A54" s="161" t="s">
        <v>100</v>
      </c>
      <c r="B54" s="162" t="s">
        <v>100</v>
      </c>
      <c r="C54" s="163">
        <v>4708</v>
      </c>
      <c r="D54" s="163">
        <v>4978</v>
      </c>
      <c r="E54" s="163">
        <v>700</v>
      </c>
      <c r="F54" s="163">
        <v>3612</v>
      </c>
      <c r="G54" s="163">
        <v>3612</v>
      </c>
      <c r="H54" s="163">
        <v>5744</v>
      </c>
      <c r="I54" s="163">
        <v>4060</v>
      </c>
      <c r="J54" s="165">
        <f>IFERROR(I54/H54-1,"-")</f>
        <v>-0.29317548746518107</v>
      </c>
      <c r="K54" s="164">
        <f t="shared" si="28"/>
        <v>-0.18441141020490159</v>
      </c>
      <c r="L54" s="162">
        <f t="shared" si="29"/>
        <v>-1684</v>
      </c>
      <c r="M54" s="163">
        <f t="shared" si="30"/>
        <v>-918</v>
      </c>
      <c r="N54" s="164">
        <f t="shared" si="27"/>
        <v>6.2937374057431435E-4</v>
      </c>
    </row>
    <row r="55" spans="1:14" x14ac:dyDescent="0.25">
      <c r="A55" s="1"/>
      <c r="B55" s="157" t="s">
        <v>107</v>
      </c>
      <c r="C55" s="158">
        <v>41136</v>
      </c>
      <c r="D55" s="158">
        <v>39971</v>
      </c>
      <c r="E55" s="158">
        <v>12155</v>
      </c>
      <c r="F55" s="158">
        <v>34600</v>
      </c>
      <c r="G55" s="158">
        <v>34600</v>
      </c>
      <c r="H55" s="158">
        <v>34538</v>
      </c>
      <c r="I55" s="158">
        <v>36962</v>
      </c>
      <c r="J55" s="160">
        <f>IFERROR(I55/H55-1,"-")</f>
        <v>7.0183565927384395E-2</v>
      </c>
      <c r="K55" s="159">
        <f t="shared" si="28"/>
        <v>-7.5279577693827981E-2</v>
      </c>
      <c r="L55" s="157">
        <f t="shared" si="29"/>
        <v>2424</v>
      </c>
      <c r="M55" s="158">
        <f t="shared" si="30"/>
        <v>-3009</v>
      </c>
      <c r="N55" s="159">
        <f t="shared" si="27"/>
        <v>5.7297813298295098E-3</v>
      </c>
    </row>
    <row r="56" spans="1:14" s="56" customFormat="1" x14ac:dyDescent="0.25">
      <c r="B56" s="162" t="s">
        <v>110</v>
      </c>
      <c r="C56" s="163">
        <v>12020</v>
      </c>
      <c r="D56" s="163">
        <v>12048</v>
      </c>
      <c r="E56" s="163">
        <v>3812</v>
      </c>
      <c r="F56" s="163">
        <v>12071</v>
      </c>
      <c r="G56" s="163">
        <v>12071</v>
      </c>
      <c r="H56" s="163">
        <v>10829</v>
      </c>
      <c r="I56" s="163">
        <v>12917</v>
      </c>
      <c r="J56" s="165">
        <f t="shared" ref="J56:J63" si="31">IFERROR(I56/H56-1,"-")</f>
        <v>0.19281558777357088</v>
      </c>
      <c r="K56" s="164">
        <f t="shared" si="28"/>
        <v>7.2128154050464799E-2</v>
      </c>
      <c r="L56" s="162">
        <f t="shared" si="29"/>
        <v>2088</v>
      </c>
      <c r="M56" s="163">
        <f t="shared" si="30"/>
        <v>869</v>
      </c>
      <c r="N56" s="164">
        <f t="shared" si="27"/>
        <v>2.0023696076350785E-3</v>
      </c>
    </row>
    <row r="57" spans="1:14" s="56" customFormat="1" x14ac:dyDescent="0.25">
      <c r="B57" s="162" t="s">
        <v>113</v>
      </c>
      <c r="C57" s="163">
        <v>13270</v>
      </c>
      <c r="D57" s="163">
        <v>11820</v>
      </c>
      <c r="E57" s="163">
        <v>3459</v>
      </c>
      <c r="F57" s="163">
        <v>7736</v>
      </c>
      <c r="G57" s="163">
        <v>7736</v>
      </c>
      <c r="H57" s="163">
        <v>7115</v>
      </c>
      <c r="I57" s="163">
        <v>7606</v>
      </c>
      <c r="J57" s="165">
        <f t="shared" si="31"/>
        <v>6.9009135628952833E-2</v>
      </c>
      <c r="K57" s="164">
        <f t="shared" si="28"/>
        <v>-0.35651438240270727</v>
      </c>
      <c r="L57" s="162">
        <f t="shared" si="29"/>
        <v>491</v>
      </c>
      <c r="M57" s="163">
        <f t="shared" si="30"/>
        <v>-4214</v>
      </c>
      <c r="N57" s="164">
        <f t="shared" si="27"/>
        <v>1.1790681455192697E-3</v>
      </c>
    </row>
    <row r="58" spans="1:14" x14ac:dyDescent="0.25">
      <c r="A58" s="1"/>
      <c r="B58" s="162" t="s">
        <v>116</v>
      </c>
      <c r="C58" s="163">
        <v>2196</v>
      </c>
      <c r="D58" s="163">
        <v>2333</v>
      </c>
      <c r="E58" s="163">
        <v>561</v>
      </c>
      <c r="F58" s="163">
        <v>2847</v>
      </c>
      <c r="G58" s="163">
        <v>2847</v>
      </c>
      <c r="H58" s="163">
        <v>3084</v>
      </c>
      <c r="I58" s="163">
        <v>2426</v>
      </c>
      <c r="J58" s="165">
        <f t="shared" si="31"/>
        <v>-0.21335927367055774</v>
      </c>
      <c r="K58" s="164">
        <f t="shared" si="28"/>
        <v>3.9862837548221064E-2</v>
      </c>
      <c r="L58" s="162">
        <f t="shared" si="29"/>
        <v>-658</v>
      </c>
      <c r="M58" s="163">
        <f t="shared" si="30"/>
        <v>93</v>
      </c>
      <c r="N58" s="164">
        <f t="shared" si="27"/>
        <v>3.7607406271755831E-4</v>
      </c>
    </row>
    <row r="59" spans="1:14" x14ac:dyDescent="0.25">
      <c r="A59" s="1"/>
      <c r="B59" s="162" t="s">
        <v>123</v>
      </c>
      <c r="C59" s="163">
        <v>727</v>
      </c>
      <c r="D59" s="163">
        <v>847</v>
      </c>
      <c r="E59" s="163">
        <v>287</v>
      </c>
      <c r="F59" s="163">
        <v>935</v>
      </c>
      <c r="G59" s="163">
        <v>935</v>
      </c>
      <c r="H59" s="163">
        <v>882</v>
      </c>
      <c r="I59" s="163">
        <v>1228</v>
      </c>
      <c r="J59" s="165">
        <f t="shared" si="31"/>
        <v>0.39229024943310664</v>
      </c>
      <c r="K59" s="164">
        <f t="shared" si="28"/>
        <v>0.44982290436835881</v>
      </c>
      <c r="L59" s="162">
        <f t="shared" si="29"/>
        <v>346</v>
      </c>
      <c r="M59" s="163">
        <f t="shared" si="30"/>
        <v>381</v>
      </c>
      <c r="N59" s="164">
        <f t="shared" si="27"/>
        <v>1.9036230379932464E-4</v>
      </c>
    </row>
    <row r="60" spans="1:14" x14ac:dyDescent="0.25">
      <c r="A60" s="1"/>
      <c r="B60" s="162" t="s">
        <v>119</v>
      </c>
      <c r="C60" s="163">
        <v>713</v>
      </c>
      <c r="D60" s="163">
        <v>823</v>
      </c>
      <c r="E60" s="163">
        <v>262</v>
      </c>
      <c r="F60" s="163">
        <v>717</v>
      </c>
      <c r="G60" s="163">
        <v>717</v>
      </c>
      <c r="H60" s="163">
        <v>758</v>
      </c>
      <c r="I60" s="163">
        <v>902</v>
      </c>
      <c r="J60" s="165">
        <f t="shared" si="31"/>
        <v>0.18997361477572561</v>
      </c>
      <c r="K60" s="164">
        <f t="shared" si="28"/>
        <v>9.5990279465370643E-2</v>
      </c>
      <c r="L60" s="162">
        <f t="shared" si="29"/>
        <v>144</v>
      </c>
      <c r="M60" s="163">
        <f t="shared" si="30"/>
        <v>79</v>
      </c>
      <c r="N60" s="164">
        <f t="shared" si="27"/>
        <v>1.3982638275813585E-4</v>
      </c>
    </row>
    <row r="61" spans="1:14" x14ac:dyDescent="0.25">
      <c r="A61" s="1"/>
      <c r="B61" s="162" t="s">
        <v>128</v>
      </c>
      <c r="C61" s="163">
        <v>470</v>
      </c>
      <c r="D61" s="163">
        <v>312</v>
      </c>
      <c r="E61" s="163">
        <v>147</v>
      </c>
      <c r="F61" s="163">
        <v>152</v>
      </c>
      <c r="G61" s="163">
        <v>152</v>
      </c>
      <c r="H61" s="163">
        <v>264</v>
      </c>
      <c r="I61" s="163">
        <v>160</v>
      </c>
      <c r="J61" s="165">
        <f t="shared" si="31"/>
        <v>-0.39393939393939392</v>
      </c>
      <c r="K61" s="164">
        <f t="shared" si="28"/>
        <v>-0.48717948717948723</v>
      </c>
      <c r="L61" s="162">
        <f t="shared" si="29"/>
        <v>-104</v>
      </c>
      <c r="M61" s="163">
        <f t="shared" si="30"/>
        <v>-152</v>
      </c>
      <c r="N61" s="164">
        <f t="shared" si="27"/>
        <v>2.4802906032485295E-5</v>
      </c>
    </row>
    <row r="62" spans="1:14" x14ac:dyDescent="0.25">
      <c r="A62" s="161" t="s">
        <v>144</v>
      </c>
      <c r="B62" s="162" t="s">
        <v>131</v>
      </c>
      <c r="C62" s="163">
        <v>654</v>
      </c>
      <c r="D62" s="163">
        <v>694</v>
      </c>
      <c r="E62" s="163">
        <v>267</v>
      </c>
      <c r="F62" s="163">
        <v>169</v>
      </c>
      <c r="G62" s="163">
        <v>169</v>
      </c>
      <c r="H62" s="163">
        <v>217</v>
      </c>
      <c r="I62" s="163">
        <v>171</v>
      </c>
      <c r="J62" s="165">
        <f t="shared" si="31"/>
        <v>-0.21198156682027647</v>
      </c>
      <c r="K62" s="164">
        <f t="shared" si="28"/>
        <v>-0.75360230547550433</v>
      </c>
      <c r="L62" s="162">
        <f t="shared" si="29"/>
        <v>-46</v>
      </c>
      <c r="M62" s="163">
        <f t="shared" si="30"/>
        <v>-523</v>
      </c>
      <c r="N62" s="164">
        <f t="shared" si="27"/>
        <v>2.6508105822218661E-5</v>
      </c>
    </row>
    <row r="63" spans="1:14" x14ac:dyDescent="0.25">
      <c r="A63" s="167" t="s">
        <v>145</v>
      </c>
      <c r="B63" s="168" t="s">
        <v>145</v>
      </c>
      <c r="C63" s="169">
        <f t="shared" ref="C63:I63" si="32">C55-SUM(C56:C62)</f>
        <v>11086</v>
      </c>
      <c r="D63" s="169">
        <f t="shared" si="32"/>
        <v>11094</v>
      </c>
      <c r="E63" s="169">
        <f t="shared" si="32"/>
        <v>3360</v>
      </c>
      <c r="F63" s="169">
        <f t="shared" ref="F63" si="33">F55-SUM(F56:F62)</f>
        <v>9973</v>
      </c>
      <c r="G63" s="169">
        <f t="shared" si="32"/>
        <v>9973</v>
      </c>
      <c r="H63" s="169">
        <f t="shared" si="32"/>
        <v>11389</v>
      </c>
      <c r="I63" s="169">
        <f t="shared" si="32"/>
        <v>11552</v>
      </c>
      <c r="J63" s="171">
        <f t="shared" si="31"/>
        <v>1.4312055492141651E-2</v>
      </c>
      <c r="K63" s="170">
        <f t="shared" si="28"/>
        <v>4.1283576708130543E-2</v>
      </c>
      <c r="L63" s="168">
        <f>I63-H63</f>
        <v>163</v>
      </c>
      <c r="M63" s="169">
        <f t="shared" si="30"/>
        <v>458</v>
      </c>
      <c r="N63" s="170">
        <f t="shared" si="27"/>
        <v>1.7907698155454385E-3</v>
      </c>
    </row>
    <row r="64" spans="1:14" x14ac:dyDescent="0.25">
      <c r="A64" s="1"/>
      <c r="B64" s="153" t="s">
        <v>47</v>
      </c>
      <c r="C64" s="151"/>
      <c r="D64" s="151"/>
      <c r="E64" s="151"/>
      <c r="F64" s="151"/>
      <c r="G64" s="151"/>
      <c r="H64" s="151"/>
      <c r="I64" s="152"/>
      <c r="J64" s="152"/>
      <c r="K64" s="152"/>
      <c r="L64" s="152"/>
      <c r="M64" s="151"/>
      <c r="N64" s="151"/>
    </row>
    <row r="65" spans="1:14" x14ac:dyDescent="0.25">
      <c r="A65" s="1"/>
      <c r="B65" s="154" t="s">
        <v>68</v>
      </c>
      <c r="C65" s="176">
        <v>161838</v>
      </c>
      <c r="D65" s="176">
        <v>159173</v>
      </c>
      <c r="E65" s="176">
        <v>60690</v>
      </c>
      <c r="F65" s="176">
        <v>188513</v>
      </c>
      <c r="G65" s="176">
        <v>188513</v>
      </c>
      <c r="H65" s="176">
        <v>207606</v>
      </c>
      <c r="I65" s="176">
        <v>267454</v>
      </c>
      <c r="J65" s="177">
        <f>IFERROR(I65/H65-1,"-")</f>
        <v>0.28827683207614418</v>
      </c>
      <c r="K65" s="177">
        <f>IFERROR(I65/D65-1,"-")</f>
        <v>0.68027240800889599</v>
      </c>
      <c r="L65" s="176">
        <f>I65-H65</f>
        <v>59848</v>
      </c>
      <c r="M65" s="176">
        <f>I65-D65</f>
        <v>108281</v>
      </c>
      <c r="N65" s="177">
        <f t="shared" ref="N65:N77" si="34">I65/I$9</f>
        <v>4.1460227687577011E-2</v>
      </c>
    </row>
    <row r="66" spans="1:14" x14ac:dyDescent="0.25">
      <c r="A66" s="1" t="s">
        <v>96</v>
      </c>
      <c r="B66" s="157" t="s">
        <v>97</v>
      </c>
      <c r="C66" s="158">
        <v>38687</v>
      </c>
      <c r="D66" s="158">
        <v>45966</v>
      </c>
      <c r="E66" s="158">
        <v>24605</v>
      </c>
      <c r="F66" s="158">
        <v>35078</v>
      </c>
      <c r="G66" s="158">
        <v>35078</v>
      </c>
      <c r="H66" s="158">
        <v>51806</v>
      </c>
      <c r="I66" s="158">
        <v>68282</v>
      </c>
      <c r="J66" s="160">
        <f>IFERROR(I66/H66-1,"-")</f>
        <v>0.31803266030961663</v>
      </c>
      <c r="K66" s="159">
        <f t="shared" ref="K66:K77" si="35">IFERROR(I66/D66-1,"-")</f>
        <v>0.48548927468128622</v>
      </c>
      <c r="L66" s="157">
        <f t="shared" ref="L66:L76" si="36">I66-H66</f>
        <v>16476</v>
      </c>
      <c r="M66" s="158">
        <f t="shared" ref="M66:M77" si="37">I66-D66</f>
        <v>22316</v>
      </c>
      <c r="N66" s="159">
        <f t="shared" si="34"/>
        <v>1.0584950185688505E-2</v>
      </c>
    </row>
    <row r="67" spans="1:14" x14ac:dyDescent="0.25">
      <c r="A67" s="161" t="s">
        <v>103</v>
      </c>
      <c r="B67" s="162" t="s">
        <v>103</v>
      </c>
      <c r="C67" s="163">
        <v>21156</v>
      </c>
      <c r="D67" s="163">
        <v>24299</v>
      </c>
      <c r="E67" s="163">
        <v>8597</v>
      </c>
      <c r="F67" s="163">
        <v>24861</v>
      </c>
      <c r="G67" s="163">
        <v>24861</v>
      </c>
      <c r="H67" s="163">
        <v>34164</v>
      </c>
      <c r="I67" s="163">
        <v>40216</v>
      </c>
      <c r="J67" s="165">
        <f>IFERROR(I67/H67-1,"-")</f>
        <v>0.17714553330991678</v>
      </c>
      <c r="K67" s="164">
        <f t="shared" si="35"/>
        <v>0.65504753282028072</v>
      </c>
      <c r="L67" s="162">
        <f t="shared" si="36"/>
        <v>6052</v>
      </c>
      <c r="M67" s="163">
        <f t="shared" si="37"/>
        <v>15917</v>
      </c>
      <c r="N67" s="164">
        <f t="shared" si="34"/>
        <v>6.2342104312651794E-3</v>
      </c>
    </row>
    <row r="68" spans="1:14" x14ac:dyDescent="0.25">
      <c r="A68" s="161" t="s">
        <v>100</v>
      </c>
      <c r="B68" s="162" t="s">
        <v>100</v>
      </c>
      <c r="C68" s="163">
        <v>17531</v>
      </c>
      <c r="D68" s="163">
        <v>21667</v>
      </c>
      <c r="E68" s="163">
        <v>16008</v>
      </c>
      <c r="F68" s="163">
        <v>10217</v>
      </c>
      <c r="G68" s="163">
        <v>10217</v>
      </c>
      <c r="H68" s="163">
        <v>17642</v>
      </c>
      <c r="I68" s="163">
        <v>28066</v>
      </c>
      <c r="J68" s="165">
        <f>IFERROR(I68/H68-1,"-")</f>
        <v>0.59086271397800694</v>
      </c>
      <c r="K68" s="164">
        <f t="shared" si="35"/>
        <v>0.29533391793972408</v>
      </c>
      <c r="L68" s="162">
        <f t="shared" si="36"/>
        <v>10424</v>
      </c>
      <c r="M68" s="163">
        <f t="shared" si="37"/>
        <v>6399</v>
      </c>
      <c r="N68" s="164">
        <f t="shared" si="34"/>
        <v>4.3507397544233269E-3</v>
      </c>
    </row>
    <row r="69" spans="1:14" x14ac:dyDescent="0.25">
      <c r="A69" s="1"/>
      <c r="B69" s="157" t="s">
        <v>107</v>
      </c>
      <c r="C69" s="158">
        <v>123151</v>
      </c>
      <c r="D69" s="158">
        <v>113207</v>
      </c>
      <c r="E69" s="158">
        <v>36085</v>
      </c>
      <c r="F69" s="158">
        <v>153435</v>
      </c>
      <c r="G69" s="158">
        <v>153435</v>
      </c>
      <c r="H69" s="158">
        <v>155800</v>
      </c>
      <c r="I69" s="158">
        <v>199172</v>
      </c>
      <c r="J69" s="160">
        <f>IFERROR(I69/H69-1,"-")</f>
        <v>0.27838254172015398</v>
      </c>
      <c r="K69" s="159">
        <f t="shared" si="35"/>
        <v>0.75936117024565619</v>
      </c>
      <c r="L69" s="157">
        <f t="shared" si="36"/>
        <v>43372</v>
      </c>
      <c r="M69" s="158">
        <f t="shared" si="37"/>
        <v>85965</v>
      </c>
      <c r="N69" s="159">
        <f t="shared" si="34"/>
        <v>3.087527750188851E-2</v>
      </c>
    </row>
    <row r="70" spans="1:14" s="56" customFormat="1" x14ac:dyDescent="0.25">
      <c r="B70" s="162" t="s">
        <v>110</v>
      </c>
      <c r="C70" s="163">
        <v>56144</v>
      </c>
      <c r="D70" s="163">
        <v>48511</v>
      </c>
      <c r="E70" s="163">
        <v>15925</v>
      </c>
      <c r="F70" s="163">
        <v>67600</v>
      </c>
      <c r="G70" s="163">
        <v>67600</v>
      </c>
      <c r="H70" s="163">
        <v>58709</v>
      </c>
      <c r="I70" s="163">
        <v>84484</v>
      </c>
      <c r="J70" s="165">
        <f t="shared" ref="J70:J77" si="38">IFERROR(I70/H70-1,"-")</f>
        <v>0.43902979100308293</v>
      </c>
      <c r="K70" s="164">
        <f t="shared" si="35"/>
        <v>0.74154315516068525</v>
      </c>
      <c r="L70" s="162">
        <f t="shared" si="36"/>
        <v>25775</v>
      </c>
      <c r="M70" s="163">
        <f t="shared" si="37"/>
        <v>35973</v>
      </c>
      <c r="N70" s="164">
        <f t="shared" si="34"/>
        <v>1.3096554457803049E-2</v>
      </c>
    </row>
    <row r="71" spans="1:14" s="56" customFormat="1" x14ac:dyDescent="0.25">
      <c r="B71" s="162" t="s">
        <v>113</v>
      </c>
      <c r="C71" s="163">
        <v>17433</v>
      </c>
      <c r="D71" s="163">
        <v>14295</v>
      </c>
      <c r="E71" s="163">
        <v>4110</v>
      </c>
      <c r="F71" s="163">
        <v>9275</v>
      </c>
      <c r="G71" s="163">
        <v>9275</v>
      </c>
      <c r="H71" s="163">
        <v>13219</v>
      </c>
      <c r="I71" s="163">
        <v>12766</v>
      </c>
      <c r="J71" s="165">
        <f t="shared" si="38"/>
        <v>-3.4268855435358181E-2</v>
      </c>
      <c r="K71" s="164">
        <f t="shared" si="35"/>
        <v>-0.10696047569080103</v>
      </c>
      <c r="L71" s="162">
        <f t="shared" si="36"/>
        <v>-453</v>
      </c>
      <c r="M71" s="163">
        <f t="shared" si="37"/>
        <v>-1529</v>
      </c>
      <c r="N71" s="164">
        <f t="shared" si="34"/>
        <v>1.9789618650669204E-3</v>
      </c>
    </row>
    <row r="72" spans="1:14" x14ac:dyDescent="0.25">
      <c r="A72" s="1"/>
      <c r="B72" s="162" t="s">
        <v>116</v>
      </c>
      <c r="C72" s="163">
        <v>7801</v>
      </c>
      <c r="D72" s="163">
        <v>12790</v>
      </c>
      <c r="E72" s="163">
        <v>3920</v>
      </c>
      <c r="F72" s="163">
        <v>21539</v>
      </c>
      <c r="G72" s="163">
        <v>21539</v>
      </c>
      <c r="H72" s="163">
        <v>18439</v>
      </c>
      <c r="I72" s="163">
        <v>22925</v>
      </c>
      <c r="J72" s="165">
        <f t="shared" si="38"/>
        <v>0.24328868159878514</v>
      </c>
      <c r="K72" s="164">
        <f t="shared" si="35"/>
        <v>0.79241594996090692</v>
      </c>
      <c r="L72" s="162">
        <f t="shared" si="36"/>
        <v>4486</v>
      </c>
      <c r="M72" s="163">
        <f t="shared" si="37"/>
        <v>10135</v>
      </c>
      <c r="N72" s="164">
        <f t="shared" si="34"/>
        <v>3.5537913799670337E-3</v>
      </c>
    </row>
    <row r="73" spans="1:14" x14ac:dyDescent="0.25">
      <c r="A73" s="1"/>
      <c r="B73" s="162" t="s">
        <v>123</v>
      </c>
      <c r="C73" s="163">
        <v>2856</v>
      </c>
      <c r="D73" s="163">
        <v>2139</v>
      </c>
      <c r="E73" s="163">
        <v>634</v>
      </c>
      <c r="F73" s="163">
        <v>4225</v>
      </c>
      <c r="G73" s="163">
        <v>4225</v>
      </c>
      <c r="H73" s="163">
        <v>4808</v>
      </c>
      <c r="I73" s="163">
        <v>7754</v>
      </c>
      <c r="J73" s="165">
        <f t="shared" si="38"/>
        <v>0.612728785357737</v>
      </c>
      <c r="K73" s="164">
        <f t="shared" si="35"/>
        <v>2.6250584385226743</v>
      </c>
      <c r="L73" s="162">
        <f t="shared" si="36"/>
        <v>2946</v>
      </c>
      <c r="M73" s="163">
        <f t="shared" si="37"/>
        <v>5615</v>
      </c>
      <c r="N73" s="164">
        <f t="shared" si="34"/>
        <v>1.2020108335993186E-3</v>
      </c>
    </row>
    <row r="74" spans="1:14" x14ac:dyDescent="0.25">
      <c r="A74" s="1"/>
      <c r="B74" s="162" t="s">
        <v>119</v>
      </c>
      <c r="C74" s="163">
        <v>3613</v>
      </c>
      <c r="D74" s="163">
        <v>2880</v>
      </c>
      <c r="E74" s="163">
        <v>1452</v>
      </c>
      <c r="F74" s="163">
        <v>3969</v>
      </c>
      <c r="G74" s="163">
        <v>3969</v>
      </c>
      <c r="H74" s="163">
        <v>3083</v>
      </c>
      <c r="I74" s="163">
        <v>4952</v>
      </c>
      <c r="J74" s="165">
        <f t="shared" si="38"/>
        <v>0.60622770029192341</v>
      </c>
      <c r="K74" s="164">
        <f t="shared" si="35"/>
        <v>0.71944444444444455</v>
      </c>
      <c r="L74" s="162">
        <f t="shared" si="36"/>
        <v>1869</v>
      </c>
      <c r="M74" s="163">
        <f t="shared" si="37"/>
        <v>2072</v>
      </c>
      <c r="N74" s="164">
        <f t="shared" si="34"/>
        <v>7.6764994170541994E-4</v>
      </c>
    </row>
    <row r="75" spans="1:14" x14ac:dyDescent="0.25">
      <c r="A75" s="1"/>
      <c r="B75" s="162" t="s">
        <v>128</v>
      </c>
      <c r="C75" s="163">
        <v>1592</v>
      </c>
      <c r="D75" s="163">
        <v>2489</v>
      </c>
      <c r="E75" s="163">
        <v>854</v>
      </c>
      <c r="F75" s="163">
        <v>3522</v>
      </c>
      <c r="G75" s="163">
        <v>3522</v>
      </c>
      <c r="H75" s="163">
        <v>4583</v>
      </c>
      <c r="I75" s="163">
        <v>3861</v>
      </c>
      <c r="J75" s="165">
        <f t="shared" si="38"/>
        <v>-0.15753873008946107</v>
      </c>
      <c r="K75" s="164">
        <f t="shared" si="35"/>
        <v>0.55122539172358387</v>
      </c>
      <c r="L75" s="162">
        <f t="shared" si="36"/>
        <v>-722</v>
      </c>
      <c r="M75" s="163">
        <f t="shared" si="37"/>
        <v>1372</v>
      </c>
      <c r="N75" s="164">
        <f t="shared" si="34"/>
        <v>5.9852512619641078E-4</v>
      </c>
    </row>
    <row r="76" spans="1:14" x14ac:dyDescent="0.25">
      <c r="A76" s="161" t="s">
        <v>144</v>
      </c>
      <c r="B76" s="162" t="s">
        <v>131</v>
      </c>
      <c r="C76" s="163">
        <v>2890</v>
      </c>
      <c r="D76" s="163">
        <v>2648</v>
      </c>
      <c r="E76" s="163">
        <v>1101</v>
      </c>
      <c r="F76" s="163">
        <v>1144</v>
      </c>
      <c r="G76" s="163">
        <v>1144</v>
      </c>
      <c r="H76" s="163">
        <v>1282</v>
      </c>
      <c r="I76" s="163">
        <v>3713</v>
      </c>
      <c r="J76" s="165">
        <f t="shared" si="38"/>
        <v>1.8962558502340094</v>
      </c>
      <c r="K76" s="164">
        <f t="shared" si="35"/>
        <v>0.40219033232628409</v>
      </c>
      <c r="L76" s="162">
        <f t="shared" si="36"/>
        <v>2431</v>
      </c>
      <c r="M76" s="163">
        <f t="shared" si="37"/>
        <v>1065</v>
      </c>
      <c r="N76" s="164">
        <f t="shared" si="34"/>
        <v>5.7558243811636192E-4</v>
      </c>
    </row>
    <row r="77" spans="1:14" x14ac:dyDescent="0.25">
      <c r="A77" s="167" t="s">
        <v>145</v>
      </c>
      <c r="B77" s="168" t="s">
        <v>145</v>
      </c>
      <c r="C77" s="169">
        <f t="shared" ref="C77:I77" si="39">C69-SUM(C70:C76)</f>
        <v>30822</v>
      </c>
      <c r="D77" s="169">
        <f t="shared" si="39"/>
        <v>27455</v>
      </c>
      <c r="E77" s="169">
        <f t="shared" si="39"/>
        <v>8089</v>
      </c>
      <c r="F77" s="169">
        <f t="shared" ref="F77" si="40">F69-SUM(F70:F76)</f>
        <v>42161</v>
      </c>
      <c r="G77" s="169">
        <f t="shared" si="39"/>
        <v>42161</v>
      </c>
      <c r="H77" s="169">
        <f t="shared" si="39"/>
        <v>51677</v>
      </c>
      <c r="I77" s="169">
        <f t="shared" si="39"/>
        <v>58717</v>
      </c>
      <c r="J77" s="171">
        <f t="shared" si="38"/>
        <v>0.13623081835245854</v>
      </c>
      <c r="K77" s="170">
        <f t="shared" si="35"/>
        <v>1.1386632671644508</v>
      </c>
      <c r="L77" s="168">
        <f>I77-H77</f>
        <v>7040</v>
      </c>
      <c r="M77" s="169">
        <f t="shared" si="37"/>
        <v>31262</v>
      </c>
      <c r="N77" s="170">
        <f t="shared" si="34"/>
        <v>9.1022014594339951E-3</v>
      </c>
    </row>
    <row r="78" spans="1:14" x14ac:dyDescent="0.25">
      <c r="A78" s="1"/>
      <c r="B78" s="153" t="s">
        <v>48</v>
      </c>
      <c r="C78" s="151"/>
      <c r="D78" s="151"/>
      <c r="E78" s="151"/>
      <c r="F78" s="151"/>
      <c r="G78" s="151"/>
      <c r="H78" s="151"/>
      <c r="I78" s="152"/>
      <c r="J78" s="152"/>
      <c r="K78" s="152"/>
      <c r="L78" s="152"/>
      <c r="M78" s="151"/>
      <c r="N78" s="151"/>
    </row>
    <row r="79" spans="1:14" x14ac:dyDescent="0.25">
      <c r="A79" s="1"/>
      <c r="B79" s="154" t="s">
        <v>68</v>
      </c>
      <c r="C79" s="176">
        <v>971454</v>
      </c>
      <c r="D79" s="176">
        <v>939301</v>
      </c>
      <c r="E79" s="176">
        <v>259391</v>
      </c>
      <c r="F79" s="176">
        <v>820583</v>
      </c>
      <c r="G79" s="176">
        <v>820583</v>
      </c>
      <c r="H79" s="176">
        <v>933965</v>
      </c>
      <c r="I79" s="176">
        <v>1064073</v>
      </c>
      <c r="J79" s="177">
        <f>IFERROR(I79/H79-1,"-")</f>
        <v>0.13930714748411344</v>
      </c>
      <c r="K79" s="177">
        <f>IFERROR(I79/D79-1,"-")</f>
        <v>0.13283494854152189</v>
      </c>
      <c r="L79" s="176">
        <f>I79-H79</f>
        <v>130108</v>
      </c>
      <c r="M79" s="176">
        <f>I79-D79</f>
        <v>124772</v>
      </c>
      <c r="N79" s="177">
        <f t="shared" ref="N79:N91" si="41">I79/I$9</f>
        <v>0.16495064144190455</v>
      </c>
    </row>
    <row r="80" spans="1:14" x14ac:dyDescent="0.25">
      <c r="A80" s="1" t="s">
        <v>96</v>
      </c>
      <c r="B80" s="157" t="s">
        <v>97</v>
      </c>
      <c r="C80" s="158">
        <v>402795</v>
      </c>
      <c r="D80" s="158">
        <v>402386</v>
      </c>
      <c r="E80" s="158">
        <v>106673</v>
      </c>
      <c r="F80" s="158">
        <v>380964</v>
      </c>
      <c r="G80" s="158">
        <v>380964</v>
      </c>
      <c r="H80" s="158">
        <v>381700</v>
      </c>
      <c r="I80" s="158">
        <v>419537</v>
      </c>
      <c r="J80" s="160">
        <f>IFERROR(I80/H80-1,"-")</f>
        <v>9.9127587110296123E-2</v>
      </c>
      <c r="K80" s="159">
        <f t="shared" ref="K80:K91" si="42">IFERROR(I80/D80-1,"-")</f>
        <v>4.2623252300030279E-2</v>
      </c>
      <c r="L80" s="157">
        <f t="shared" ref="L80:L90" si="43">I80-H80</f>
        <v>37837</v>
      </c>
      <c r="M80" s="158">
        <f t="shared" ref="M80:M91" si="44">I80-D80</f>
        <v>17151</v>
      </c>
      <c r="N80" s="159">
        <f t="shared" si="41"/>
        <v>6.5035854925942396E-2</v>
      </c>
    </row>
    <row r="81" spans="1:14" x14ac:dyDescent="0.25">
      <c r="A81" s="161" t="s">
        <v>103</v>
      </c>
      <c r="B81" s="162" t="s">
        <v>103</v>
      </c>
      <c r="C81" s="163">
        <v>96922</v>
      </c>
      <c r="D81" s="163">
        <v>75835</v>
      </c>
      <c r="E81" s="163">
        <v>26886</v>
      </c>
      <c r="F81" s="163">
        <v>101542</v>
      </c>
      <c r="G81" s="163">
        <v>101542</v>
      </c>
      <c r="H81" s="163">
        <v>97548</v>
      </c>
      <c r="I81" s="163">
        <v>111786</v>
      </c>
      <c r="J81" s="165">
        <f>IFERROR(I81/H81-1,"-")</f>
        <v>0.1459589125353673</v>
      </c>
      <c r="K81" s="164">
        <f t="shared" si="42"/>
        <v>0.47406870178677396</v>
      </c>
      <c r="L81" s="162">
        <f t="shared" si="43"/>
        <v>14238</v>
      </c>
      <c r="M81" s="163">
        <f t="shared" si="44"/>
        <v>35951</v>
      </c>
      <c r="N81" s="164">
        <f t="shared" si="41"/>
        <v>1.7328860335921258E-2</v>
      </c>
    </row>
    <row r="82" spans="1:14" x14ac:dyDescent="0.25">
      <c r="A82" s="161" t="s">
        <v>100</v>
      </c>
      <c r="B82" s="162" t="s">
        <v>100</v>
      </c>
      <c r="C82" s="163">
        <v>305873</v>
      </c>
      <c r="D82" s="163">
        <v>326551</v>
      </c>
      <c r="E82" s="163">
        <v>79787</v>
      </c>
      <c r="F82" s="163">
        <v>279422</v>
      </c>
      <c r="G82" s="163">
        <v>279422</v>
      </c>
      <c r="H82" s="163">
        <v>284152</v>
      </c>
      <c r="I82" s="163">
        <v>307751</v>
      </c>
      <c r="J82" s="165">
        <f>IFERROR(I82/H82-1,"-")</f>
        <v>8.3050620794504315E-2</v>
      </c>
      <c r="K82" s="164">
        <f t="shared" si="42"/>
        <v>-5.7571405385376195E-2</v>
      </c>
      <c r="L82" s="162">
        <f t="shared" si="43"/>
        <v>23599</v>
      </c>
      <c r="M82" s="163">
        <f t="shared" si="44"/>
        <v>-18800</v>
      </c>
      <c r="N82" s="164">
        <f t="shared" si="41"/>
        <v>4.7706994590021139E-2</v>
      </c>
    </row>
    <row r="83" spans="1:14" x14ac:dyDescent="0.25">
      <c r="A83" s="1"/>
      <c r="B83" s="157" t="s">
        <v>107</v>
      </c>
      <c r="C83" s="158">
        <v>568659</v>
      </c>
      <c r="D83" s="158">
        <v>536915</v>
      </c>
      <c r="E83" s="158">
        <v>152718</v>
      </c>
      <c r="F83" s="158">
        <v>439619</v>
      </c>
      <c r="G83" s="158">
        <v>439619</v>
      </c>
      <c r="H83" s="158">
        <v>552265</v>
      </c>
      <c r="I83" s="158">
        <v>644536</v>
      </c>
      <c r="J83" s="160">
        <f>IFERROR(I83/H83-1,"-")</f>
        <v>0.16707739943686462</v>
      </c>
      <c r="K83" s="159">
        <f t="shared" si="42"/>
        <v>0.20044327314379373</v>
      </c>
      <c r="L83" s="157">
        <f t="shared" si="43"/>
        <v>92271</v>
      </c>
      <c r="M83" s="158">
        <f t="shared" si="44"/>
        <v>107621</v>
      </c>
      <c r="N83" s="159">
        <f t="shared" si="41"/>
        <v>9.991478651596214E-2</v>
      </c>
    </row>
    <row r="84" spans="1:14" s="56" customFormat="1" x14ac:dyDescent="0.25">
      <c r="B84" s="162" t="s">
        <v>110</v>
      </c>
      <c r="C84" s="163">
        <v>84109</v>
      </c>
      <c r="D84" s="163">
        <v>90752</v>
      </c>
      <c r="E84" s="163">
        <v>25019</v>
      </c>
      <c r="F84" s="163">
        <v>84724</v>
      </c>
      <c r="G84" s="163">
        <v>84724</v>
      </c>
      <c r="H84" s="163">
        <v>113073</v>
      </c>
      <c r="I84" s="163">
        <v>132522</v>
      </c>
      <c r="J84" s="165">
        <f t="shared" ref="J84:J91" si="45">IFERROR(I84/H84-1,"-")</f>
        <v>0.17200392666684361</v>
      </c>
      <c r="K84" s="164">
        <f t="shared" si="42"/>
        <v>0.46026533850493645</v>
      </c>
      <c r="L84" s="162">
        <f t="shared" si="43"/>
        <v>19449</v>
      </c>
      <c r="M84" s="163">
        <f t="shared" si="44"/>
        <v>41770</v>
      </c>
      <c r="N84" s="164">
        <f t="shared" si="41"/>
        <v>2.0543316957731352E-2</v>
      </c>
    </row>
    <row r="85" spans="1:14" s="56" customFormat="1" x14ac:dyDescent="0.25">
      <c r="B85" s="162" t="s">
        <v>113</v>
      </c>
      <c r="C85" s="163">
        <v>246556</v>
      </c>
      <c r="D85" s="163">
        <v>204399</v>
      </c>
      <c r="E85" s="163">
        <v>53222</v>
      </c>
      <c r="F85" s="163">
        <v>141147</v>
      </c>
      <c r="G85" s="163">
        <v>141147</v>
      </c>
      <c r="H85" s="163">
        <v>160883</v>
      </c>
      <c r="I85" s="163">
        <v>180469</v>
      </c>
      <c r="J85" s="165">
        <f t="shared" si="45"/>
        <v>0.12174064382190775</v>
      </c>
      <c r="K85" s="164">
        <f t="shared" si="42"/>
        <v>-0.11707493676583547</v>
      </c>
      <c r="L85" s="162">
        <f t="shared" si="43"/>
        <v>19586</v>
      </c>
      <c r="M85" s="163">
        <f t="shared" si="44"/>
        <v>-23930</v>
      </c>
      <c r="N85" s="164">
        <f t="shared" si="41"/>
        <v>2.7975972804853682E-2</v>
      </c>
    </row>
    <row r="86" spans="1:14" x14ac:dyDescent="0.25">
      <c r="A86" s="1"/>
      <c r="B86" s="162" t="s">
        <v>116</v>
      </c>
      <c r="C86" s="163">
        <v>27138</v>
      </c>
      <c r="D86" s="163">
        <v>30113</v>
      </c>
      <c r="E86" s="163">
        <v>9255</v>
      </c>
      <c r="F86" s="163">
        <v>35292</v>
      </c>
      <c r="G86" s="163">
        <v>35292</v>
      </c>
      <c r="H86" s="163">
        <v>49617</v>
      </c>
      <c r="I86" s="163">
        <v>68055</v>
      </c>
      <c r="J86" s="165">
        <f t="shared" si="45"/>
        <v>0.37160650583469379</v>
      </c>
      <c r="K86" s="164">
        <f t="shared" si="42"/>
        <v>1.259987380865407</v>
      </c>
      <c r="L86" s="162">
        <f t="shared" si="43"/>
        <v>18438</v>
      </c>
      <c r="M86" s="163">
        <f t="shared" si="44"/>
        <v>37942</v>
      </c>
      <c r="N86" s="164">
        <f t="shared" si="41"/>
        <v>1.0549761062754917E-2</v>
      </c>
    </row>
    <row r="87" spans="1:14" x14ac:dyDescent="0.25">
      <c r="A87" s="1"/>
      <c r="B87" s="162" t="s">
        <v>123</v>
      </c>
      <c r="C87" s="163">
        <v>14372</v>
      </c>
      <c r="D87" s="163">
        <v>11361</v>
      </c>
      <c r="E87" s="163">
        <v>2374</v>
      </c>
      <c r="F87" s="163">
        <v>12903</v>
      </c>
      <c r="G87" s="163">
        <v>12903</v>
      </c>
      <c r="H87" s="163">
        <v>15309</v>
      </c>
      <c r="I87" s="163">
        <v>22140</v>
      </c>
      <c r="J87" s="165">
        <f t="shared" si="45"/>
        <v>0.44620811287477946</v>
      </c>
      <c r="K87" s="164">
        <f t="shared" si="42"/>
        <v>0.94877211513071025</v>
      </c>
      <c r="L87" s="162">
        <f t="shared" si="43"/>
        <v>6831</v>
      </c>
      <c r="M87" s="163">
        <f t="shared" si="44"/>
        <v>10779</v>
      </c>
      <c r="N87" s="164">
        <f t="shared" si="41"/>
        <v>3.432102122245153E-3</v>
      </c>
    </row>
    <row r="88" spans="1:14" x14ac:dyDescent="0.25">
      <c r="A88" s="1"/>
      <c r="B88" s="162" t="s">
        <v>119</v>
      </c>
      <c r="C88" s="163">
        <v>8108</v>
      </c>
      <c r="D88" s="163">
        <v>7695</v>
      </c>
      <c r="E88" s="163">
        <v>2468</v>
      </c>
      <c r="F88" s="163">
        <v>6824</v>
      </c>
      <c r="G88" s="163">
        <v>6824</v>
      </c>
      <c r="H88" s="163">
        <v>8177</v>
      </c>
      <c r="I88" s="163">
        <v>10558</v>
      </c>
      <c r="J88" s="165">
        <f t="shared" si="45"/>
        <v>0.29118258530023233</v>
      </c>
      <c r="K88" s="164">
        <f t="shared" si="42"/>
        <v>0.37205977907732302</v>
      </c>
      <c r="L88" s="162">
        <f t="shared" si="43"/>
        <v>2381</v>
      </c>
      <c r="M88" s="163">
        <f t="shared" si="44"/>
        <v>2863</v>
      </c>
      <c r="N88" s="164">
        <f t="shared" si="41"/>
        <v>1.6366817618186234E-3</v>
      </c>
    </row>
    <row r="89" spans="1:14" x14ac:dyDescent="0.25">
      <c r="A89" s="1"/>
      <c r="B89" s="162" t="s">
        <v>128</v>
      </c>
      <c r="C89" s="163">
        <v>9522</v>
      </c>
      <c r="D89" s="163">
        <v>10716</v>
      </c>
      <c r="E89" s="163">
        <v>4147</v>
      </c>
      <c r="F89" s="163">
        <v>9083</v>
      </c>
      <c r="G89" s="163">
        <v>9083</v>
      </c>
      <c r="H89" s="163">
        <v>10901</v>
      </c>
      <c r="I89" s="163">
        <v>9345</v>
      </c>
      <c r="J89" s="165">
        <f t="shared" si="45"/>
        <v>-0.14273919823869374</v>
      </c>
      <c r="K89" s="164">
        <f t="shared" si="42"/>
        <v>-0.12793952967525191</v>
      </c>
      <c r="L89" s="162">
        <f t="shared" si="43"/>
        <v>-1556</v>
      </c>
      <c r="M89" s="163">
        <f t="shared" si="44"/>
        <v>-1371</v>
      </c>
      <c r="N89" s="164">
        <f t="shared" si="41"/>
        <v>1.4486447304598443E-3</v>
      </c>
    </row>
    <row r="90" spans="1:14" x14ac:dyDescent="0.25">
      <c r="A90" s="161" t="s">
        <v>144</v>
      </c>
      <c r="B90" s="162" t="s">
        <v>131</v>
      </c>
      <c r="C90" s="163">
        <v>17142</v>
      </c>
      <c r="D90" s="163">
        <v>16437</v>
      </c>
      <c r="E90" s="163">
        <v>6761</v>
      </c>
      <c r="F90" s="163">
        <v>9192</v>
      </c>
      <c r="G90" s="163">
        <v>9192</v>
      </c>
      <c r="H90" s="163">
        <v>12341</v>
      </c>
      <c r="I90" s="163">
        <v>11740</v>
      </c>
      <c r="J90" s="165">
        <f t="shared" si="45"/>
        <v>-4.8699457094238729E-2</v>
      </c>
      <c r="K90" s="164">
        <f t="shared" si="42"/>
        <v>-0.28575774168035528</v>
      </c>
      <c r="L90" s="162">
        <f t="shared" si="43"/>
        <v>-601</v>
      </c>
      <c r="M90" s="163">
        <f t="shared" si="44"/>
        <v>-4697</v>
      </c>
      <c r="N90" s="164">
        <f t="shared" si="41"/>
        <v>1.8199132301336086E-3</v>
      </c>
    </row>
    <row r="91" spans="1:14" x14ac:dyDescent="0.25">
      <c r="A91" s="167" t="s">
        <v>145</v>
      </c>
      <c r="B91" s="168" t="s">
        <v>145</v>
      </c>
      <c r="C91" s="169">
        <f t="shared" ref="C91:I91" si="46">C83-SUM(C84:C90)</f>
        <v>161712</v>
      </c>
      <c r="D91" s="169">
        <f t="shared" si="46"/>
        <v>165442</v>
      </c>
      <c r="E91" s="169">
        <f t="shared" si="46"/>
        <v>49472</v>
      </c>
      <c r="F91" s="169">
        <f t="shared" ref="F91" si="47">F83-SUM(F84:F90)</f>
        <v>140454</v>
      </c>
      <c r="G91" s="169">
        <f t="shared" si="46"/>
        <v>140454</v>
      </c>
      <c r="H91" s="169">
        <f t="shared" si="46"/>
        <v>181964</v>
      </c>
      <c r="I91" s="169">
        <f t="shared" si="46"/>
        <v>209707</v>
      </c>
      <c r="J91" s="171">
        <f t="shared" si="45"/>
        <v>0.1524642236925986</v>
      </c>
      <c r="K91" s="170">
        <f t="shared" si="42"/>
        <v>0.26755600149901482</v>
      </c>
      <c r="L91" s="168">
        <f>I91-H91</f>
        <v>27743</v>
      </c>
      <c r="M91" s="169">
        <f t="shared" si="44"/>
        <v>44265</v>
      </c>
      <c r="N91" s="170">
        <f t="shared" si="41"/>
        <v>3.2508393845964961E-2</v>
      </c>
    </row>
    <row r="92" spans="1:14" x14ac:dyDescent="0.25">
      <c r="A92" s="1"/>
      <c r="B92" s="153" t="s">
        <v>49</v>
      </c>
      <c r="C92" s="151"/>
      <c r="D92" s="151"/>
      <c r="E92" s="151"/>
      <c r="F92" s="151"/>
      <c r="G92" s="151"/>
      <c r="H92" s="151"/>
      <c r="I92" s="152"/>
      <c r="J92" s="152"/>
      <c r="K92" s="152"/>
      <c r="L92" s="152"/>
      <c r="M92" s="151"/>
      <c r="N92" s="151"/>
    </row>
    <row r="93" spans="1:14" x14ac:dyDescent="0.25">
      <c r="A93" s="1"/>
      <c r="B93" s="154" t="s">
        <v>68</v>
      </c>
      <c r="C93" s="176">
        <v>56600</v>
      </c>
      <c r="D93" s="176">
        <v>58393</v>
      </c>
      <c r="E93" s="176">
        <v>23723</v>
      </c>
      <c r="F93" s="176">
        <v>53822</v>
      </c>
      <c r="G93" s="176">
        <v>53822</v>
      </c>
      <c r="H93" s="176">
        <v>60906</v>
      </c>
      <c r="I93" s="176">
        <v>60178</v>
      </c>
      <c r="J93" s="177">
        <f>IFERROR(I93/H93-1,"-")</f>
        <v>-1.1952845368272458E-2</v>
      </c>
      <c r="K93" s="177">
        <f>IFERROR(I93/D93-1,"-")</f>
        <v>3.0568732553559519E-2</v>
      </c>
      <c r="L93" s="176">
        <f>I93-H93</f>
        <v>-728</v>
      </c>
      <c r="M93" s="176">
        <f>I93-D93</f>
        <v>1785</v>
      </c>
      <c r="N93" s="177">
        <f t="shared" ref="N93:N105" si="48">I93/I$9</f>
        <v>9.3286829951431255E-3</v>
      </c>
    </row>
    <row r="94" spans="1:14" x14ac:dyDescent="0.25">
      <c r="A94" s="1" t="s">
        <v>96</v>
      </c>
      <c r="B94" s="157" t="s">
        <v>97</v>
      </c>
      <c r="C94" s="158">
        <v>35359</v>
      </c>
      <c r="D94" s="158">
        <v>38149</v>
      </c>
      <c r="E94" s="158">
        <v>15260</v>
      </c>
      <c r="F94" s="158">
        <v>34543</v>
      </c>
      <c r="G94" s="158">
        <v>34543</v>
      </c>
      <c r="H94" s="158">
        <v>38696</v>
      </c>
      <c r="I94" s="158">
        <v>36730</v>
      </c>
      <c r="J94" s="160">
        <f>IFERROR(I94/H94-1,"-")</f>
        <v>-5.0806284887326858E-2</v>
      </c>
      <c r="K94" s="159">
        <f t="shared" ref="K94:K105" si="49">IFERROR(I94/D94-1,"-")</f>
        <v>-3.7196256782615511E-2</v>
      </c>
      <c r="L94" s="157">
        <f t="shared" ref="L94:L104" si="50">I94-H94</f>
        <v>-1966</v>
      </c>
      <c r="M94" s="158">
        <f t="shared" ref="M94:M105" si="51">I94-D94</f>
        <v>-1419</v>
      </c>
      <c r="N94" s="159">
        <f t="shared" si="48"/>
        <v>5.6938171160824062E-3</v>
      </c>
    </row>
    <row r="95" spans="1:14" x14ac:dyDescent="0.25">
      <c r="A95" s="161" t="s">
        <v>103</v>
      </c>
      <c r="B95" s="162" t="s">
        <v>103</v>
      </c>
      <c r="C95" s="163">
        <v>17182</v>
      </c>
      <c r="D95" s="163">
        <v>19575</v>
      </c>
      <c r="E95" s="163">
        <v>8252</v>
      </c>
      <c r="F95" s="163">
        <v>16275</v>
      </c>
      <c r="G95" s="163">
        <v>16275</v>
      </c>
      <c r="H95" s="163">
        <v>12241</v>
      </c>
      <c r="I95" s="163">
        <v>12042</v>
      </c>
      <c r="J95" s="165">
        <f>IFERROR(I95/H95-1,"-")</f>
        <v>-1.625684176129405E-2</v>
      </c>
      <c r="K95" s="164">
        <f t="shared" si="49"/>
        <v>-0.3848275862068965</v>
      </c>
      <c r="L95" s="162">
        <f t="shared" si="50"/>
        <v>-199</v>
      </c>
      <c r="M95" s="163">
        <f t="shared" si="51"/>
        <v>-7533</v>
      </c>
      <c r="N95" s="164">
        <f t="shared" si="48"/>
        <v>1.8667287152699247E-3</v>
      </c>
    </row>
    <row r="96" spans="1:14" x14ac:dyDescent="0.25">
      <c r="A96" s="161" t="s">
        <v>100</v>
      </c>
      <c r="B96" s="162" t="s">
        <v>100</v>
      </c>
      <c r="C96" s="163">
        <v>18177</v>
      </c>
      <c r="D96" s="163">
        <v>18574</v>
      </c>
      <c r="E96" s="163">
        <v>7008</v>
      </c>
      <c r="F96" s="163">
        <v>18268</v>
      </c>
      <c r="G96" s="163">
        <v>18268</v>
      </c>
      <c r="H96" s="163">
        <v>26455</v>
      </c>
      <c r="I96" s="163">
        <v>24688</v>
      </c>
      <c r="J96" s="165">
        <f>IFERROR(I96/H96-1,"-")</f>
        <v>-6.6792666792666822E-2</v>
      </c>
      <c r="K96" s="164">
        <f t="shared" si="49"/>
        <v>0.3291698072574567</v>
      </c>
      <c r="L96" s="162">
        <f t="shared" si="50"/>
        <v>-1767</v>
      </c>
      <c r="M96" s="163">
        <f t="shared" si="51"/>
        <v>6114</v>
      </c>
      <c r="N96" s="164">
        <f t="shared" si="48"/>
        <v>3.8270884008124811E-3</v>
      </c>
    </row>
    <row r="97" spans="1:14" x14ac:dyDescent="0.25">
      <c r="A97" s="1"/>
      <c r="B97" s="157" t="s">
        <v>107</v>
      </c>
      <c r="C97" s="158">
        <v>21241</v>
      </c>
      <c r="D97" s="158">
        <v>20244</v>
      </c>
      <c r="E97" s="158">
        <v>8463</v>
      </c>
      <c r="F97" s="158">
        <v>19279</v>
      </c>
      <c r="G97" s="158">
        <v>19279</v>
      </c>
      <c r="H97" s="158">
        <v>22210</v>
      </c>
      <c r="I97" s="158">
        <v>23448</v>
      </c>
      <c r="J97" s="160">
        <f>IFERROR(I97/H97-1,"-")</f>
        <v>5.5740657361548873E-2</v>
      </c>
      <c r="K97" s="159">
        <f t="shared" si="49"/>
        <v>0.15826911677534095</v>
      </c>
      <c r="L97" s="157">
        <f t="shared" si="50"/>
        <v>1238</v>
      </c>
      <c r="M97" s="158">
        <f t="shared" si="51"/>
        <v>3204</v>
      </c>
      <c r="N97" s="159">
        <f t="shared" si="48"/>
        <v>3.6348658790607202E-3</v>
      </c>
    </row>
    <row r="98" spans="1:14" s="56" customFormat="1" x14ac:dyDescent="0.25">
      <c r="B98" s="162" t="s">
        <v>110</v>
      </c>
      <c r="C98" s="163">
        <v>2385</v>
      </c>
      <c r="D98" s="163">
        <v>2572</v>
      </c>
      <c r="E98" s="163">
        <v>1373</v>
      </c>
      <c r="F98" s="163">
        <v>2638</v>
      </c>
      <c r="G98" s="163">
        <v>2638</v>
      </c>
      <c r="H98" s="163">
        <v>3128</v>
      </c>
      <c r="I98" s="163">
        <v>3308</v>
      </c>
      <c r="J98" s="165">
        <f t="shared" ref="J98:J105" si="52">IFERROR(I98/H98-1,"-")</f>
        <v>5.7544757033248128E-2</v>
      </c>
      <c r="K98" s="164">
        <f t="shared" si="49"/>
        <v>0.28615863141524112</v>
      </c>
      <c r="L98" s="162">
        <f t="shared" si="50"/>
        <v>180</v>
      </c>
      <c r="M98" s="163">
        <f t="shared" si="51"/>
        <v>736</v>
      </c>
      <c r="N98" s="164">
        <f t="shared" si="48"/>
        <v>5.1280008222163347E-4</v>
      </c>
    </row>
    <row r="99" spans="1:14" s="56" customFormat="1" x14ac:dyDescent="0.25">
      <c r="B99" s="162" t="s">
        <v>113</v>
      </c>
      <c r="C99" s="163">
        <v>5221</v>
      </c>
      <c r="D99" s="163">
        <v>4530</v>
      </c>
      <c r="E99" s="163">
        <v>1673</v>
      </c>
      <c r="F99" s="163">
        <v>4064</v>
      </c>
      <c r="G99" s="163">
        <v>4064</v>
      </c>
      <c r="H99" s="163">
        <v>4429</v>
      </c>
      <c r="I99" s="163">
        <v>4895</v>
      </c>
      <c r="J99" s="165">
        <f t="shared" si="52"/>
        <v>0.1052156242944231</v>
      </c>
      <c r="K99" s="164">
        <f t="shared" si="49"/>
        <v>8.0573951434878666E-2</v>
      </c>
      <c r="L99" s="162">
        <f t="shared" si="50"/>
        <v>466</v>
      </c>
      <c r="M99" s="163">
        <f t="shared" si="51"/>
        <v>365</v>
      </c>
      <c r="N99" s="164">
        <f t="shared" si="48"/>
        <v>7.5881390643134708E-4</v>
      </c>
    </row>
    <row r="100" spans="1:14" x14ac:dyDescent="0.25">
      <c r="A100" s="1"/>
      <c r="B100" s="162" t="s">
        <v>116</v>
      </c>
      <c r="C100" s="163">
        <v>4377</v>
      </c>
      <c r="D100" s="163">
        <v>4017</v>
      </c>
      <c r="E100" s="163">
        <v>1976</v>
      </c>
      <c r="F100" s="163">
        <v>3550</v>
      </c>
      <c r="G100" s="163">
        <v>3550</v>
      </c>
      <c r="H100" s="163">
        <v>4014</v>
      </c>
      <c r="I100" s="163">
        <v>3859</v>
      </c>
      <c r="J100" s="165">
        <f t="shared" si="52"/>
        <v>-3.8614848031888416E-2</v>
      </c>
      <c r="K100" s="164">
        <f t="shared" si="49"/>
        <v>-3.9332835449340298E-2</v>
      </c>
      <c r="L100" s="162">
        <f t="shared" si="50"/>
        <v>-155</v>
      </c>
      <c r="M100" s="163">
        <f t="shared" si="51"/>
        <v>-158</v>
      </c>
      <c r="N100" s="164">
        <f t="shared" si="48"/>
        <v>5.9821508987100477E-4</v>
      </c>
    </row>
    <row r="101" spans="1:14" x14ac:dyDescent="0.25">
      <c r="A101" s="1"/>
      <c r="B101" s="162" t="s">
        <v>123</v>
      </c>
      <c r="C101" s="163">
        <v>600</v>
      </c>
      <c r="D101" s="163">
        <v>755</v>
      </c>
      <c r="E101" s="163">
        <v>335</v>
      </c>
      <c r="F101" s="163">
        <v>1303</v>
      </c>
      <c r="G101" s="163">
        <v>1303</v>
      </c>
      <c r="H101" s="163">
        <v>1030</v>
      </c>
      <c r="I101" s="163">
        <v>1034</v>
      </c>
      <c r="J101" s="165">
        <f t="shared" si="52"/>
        <v>3.8834951456310218E-3</v>
      </c>
      <c r="K101" s="164">
        <f t="shared" si="49"/>
        <v>0.36953642384105967</v>
      </c>
      <c r="L101" s="162">
        <f t="shared" si="50"/>
        <v>4</v>
      </c>
      <c r="M101" s="163">
        <f t="shared" si="51"/>
        <v>279</v>
      </c>
      <c r="N101" s="164">
        <f t="shared" si="48"/>
        <v>1.6028878023493622E-4</v>
      </c>
    </row>
    <row r="102" spans="1:14" x14ac:dyDescent="0.25">
      <c r="A102" s="1"/>
      <c r="B102" s="162" t="s">
        <v>119</v>
      </c>
      <c r="C102" s="163">
        <v>553</v>
      </c>
      <c r="D102" s="163">
        <v>541</v>
      </c>
      <c r="E102" s="163">
        <v>338</v>
      </c>
      <c r="F102" s="163">
        <v>726</v>
      </c>
      <c r="G102" s="163">
        <v>726</v>
      </c>
      <c r="H102" s="163">
        <v>692</v>
      </c>
      <c r="I102" s="163">
        <v>954</v>
      </c>
      <c r="J102" s="165">
        <f t="shared" si="52"/>
        <v>0.37861271676300579</v>
      </c>
      <c r="K102" s="164">
        <f t="shared" si="49"/>
        <v>0.76340110905730119</v>
      </c>
      <c r="L102" s="162">
        <f t="shared" si="50"/>
        <v>262</v>
      </c>
      <c r="M102" s="163">
        <f t="shared" si="51"/>
        <v>413</v>
      </c>
      <c r="N102" s="164">
        <f t="shared" si="48"/>
        <v>1.4788732721869358E-4</v>
      </c>
    </row>
    <row r="103" spans="1:14" x14ac:dyDescent="0.25">
      <c r="A103" s="1"/>
      <c r="B103" s="162" t="s">
        <v>128</v>
      </c>
      <c r="C103" s="163">
        <v>177</v>
      </c>
      <c r="D103" s="163">
        <v>174</v>
      </c>
      <c r="E103" s="163">
        <v>133</v>
      </c>
      <c r="F103" s="163">
        <v>276</v>
      </c>
      <c r="G103" s="163">
        <v>276</v>
      </c>
      <c r="H103" s="163">
        <v>157</v>
      </c>
      <c r="I103" s="163">
        <v>244</v>
      </c>
      <c r="J103" s="165">
        <f t="shared" si="52"/>
        <v>0.55414012738853513</v>
      </c>
      <c r="K103" s="164">
        <f t="shared" si="49"/>
        <v>0.40229885057471271</v>
      </c>
      <c r="L103" s="162">
        <f t="shared" si="50"/>
        <v>87</v>
      </c>
      <c r="M103" s="163">
        <f t="shared" si="51"/>
        <v>70</v>
      </c>
      <c r="N103" s="164">
        <f t="shared" si="48"/>
        <v>3.7824431699540077E-5</v>
      </c>
    </row>
    <row r="104" spans="1:14" x14ac:dyDescent="0.25">
      <c r="A104" s="161" t="s">
        <v>144</v>
      </c>
      <c r="B104" s="162" t="s">
        <v>131</v>
      </c>
      <c r="C104" s="163">
        <v>414</v>
      </c>
      <c r="D104" s="163">
        <v>284</v>
      </c>
      <c r="E104" s="163">
        <v>96</v>
      </c>
      <c r="F104" s="163">
        <v>170</v>
      </c>
      <c r="G104" s="163">
        <v>170</v>
      </c>
      <c r="H104" s="163">
        <v>287</v>
      </c>
      <c r="I104" s="163">
        <v>442</v>
      </c>
      <c r="J104" s="165">
        <f t="shared" si="52"/>
        <v>0.54006968641114983</v>
      </c>
      <c r="K104" s="164">
        <f t="shared" si="49"/>
        <v>0.55633802816901401</v>
      </c>
      <c r="L104" s="162">
        <f t="shared" si="50"/>
        <v>155</v>
      </c>
      <c r="M104" s="163">
        <f t="shared" si="51"/>
        <v>158</v>
      </c>
      <c r="N104" s="164">
        <f t="shared" si="48"/>
        <v>6.8518027914740625E-5</v>
      </c>
    </row>
    <row r="105" spans="1:14" x14ac:dyDescent="0.25">
      <c r="A105" s="167" t="s">
        <v>145</v>
      </c>
      <c r="B105" s="168" t="s">
        <v>145</v>
      </c>
      <c r="C105" s="169">
        <f t="shared" ref="C105:I105" si="53">C97-SUM(C98:C104)</f>
        <v>7514</v>
      </c>
      <c r="D105" s="169">
        <f t="shared" si="53"/>
        <v>7371</v>
      </c>
      <c r="E105" s="169">
        <f t="shared" si="53"/>
        <v>2539</v>
      </c>
      <c r="F105" s="169">
        <f t="shared" ref="F105" si="54">F97-SUM(F98:F104)</f>
        <v>6552</v>
      </c>
      <c r="G105" s="169">
        <f t="shared" si="53"/>
        <v>6552</v>
      </c>
      <c r="H105" s="169">
        <f t="shared" si="53"/>
        <v>8473</v>
      </c>
      <c r="I105" s="169">
        <f t="shared" si="53"/>
        <v>8712</v>
      </c>
      <c r="J105" s="171">
        <f t="shared" si="52"/>
        <v>2.8207246547858E-2</v>
      </c>
      <c r="K105" s="170">
        <f t="shared" si="49"/>
        <v>0.18192918192918195</v>
      </c>
      <c r="L105" s="168">
        <f>I105-H105</f>
        <v>239</v>
      </c>
      <c r="M105" s="169">
        <f t="shared" si="51"/>
        <v>1341</v>
      </c>
      <c r="N105" s="170">
        <f t="shared" si="48"/>
        <v>1.3505182334688243E-3</v>
      </c>
    </row>
    <row r="106" spans="1:14" x14ac:dyDescent="0.25">
      <c r="A106" s="1"/>
      <c r="B106" s="153" t="s">
        <v>50</v>
      </c>
      <c r="C106" s="151"/>
      <c r="D106" s="151"/>
      <c r="E106" s="151"/>
      <c r="F106" s="151"/>
      <c r="G106" s="151"/>
      <c r="H106" s="151"/>
      <c r="I106" s="152"/>
      <c r="J106" s="152"/>
      <c r="K106" s="152"/>
      <c r="L106" s="152"/>
      <c r="M106" s="151"/>
      <c r="N106" s="151"/>
    </row>
    <row r="107" spans="1:14" x14ac:dyDescent="0.25">
      <c r="A107" s="1"/>
      <c r="B107" s="154" t="s">
        <v>68</v>
      </c>
      <c r="C107" s="176">
        <v>177421</v>
      </c>
      <c r="D107" s="176">
        <v>171414</v>
      </c>
      <c r="E107" s="176">
        <v>87584</v>
      </c>
      <c r="F107" s="176">
        <v>233432</v>
      </c>
      <c r="G107" s="176">
        <v>233432</v>
      </c>
      <c r="H107" s="176">
        <v>288189</v>
      </c>
      <c r="I107" s="176">
        <v>277450</v>
      </c>
      <c r="J107" s="177">
        <f>IFERROR(I107/H107-1,"-")</f>
        <v>-3.7263740114994004E-2</v>
      </c>
      <c r="K107" s="177">
        <f>IFERROR(I107/D107-1,"-")</f>
        <v>0.61859591398602221</v>
      </c>
      <c r="L107" s="176">
        <f>I107-H107</f>
        <v>-10739</v>
      </c>
      <c r="M107" s="176">
        <f>I107-D107</f>
        <v>106036</v>
      </c>
      <c r="N107" s="177">
        <f t="shared" ref="N107:N119" si="55">I107/I$9</f>
        <v>4.3009789241956531E-2</v>
      </c>
    </row>
    <row r="108" spans="1:14" x14ac:dyDescent="0.25">
      <c r="A108" s="1" t="s">
        <v>96</v>
      </c>
      <c r="B108" s="157" t="s">
        <v>97</v>
      </c>
      <c r="C108" s="158">
        <v>33637</v>
      </c>
      <c r="D108" s="158">
        <v>34955</v>
      </c>
      <c r="E108" s="158">
        <v>33582</v>
      </c>
      <c r="F108" s="158">
        <v>54117</v>
      </c>
      <c r="G108" s="158">
        <v>54117</v>
      </c>
      <c r="H108" s="158">
        <v>60573</v>
      </c>
      <c r="I108" s="158">
        <v>55180</v>
      </c>
      <c r="J108" s="160">
        <f>IFERROR(I108/H108-1,"-")</f>
        <v>-8.903306753834217E-2</v>
      </c>
      <c r="K108" s="159">
        <f t="shared" ref="K108:K119" si="56">IFERROR(I108/D108-1,"-")</f>
        <v>0.57860105850379062</v>
      </c>
      <c r="L108" s="157">
        <f t="shared" ref="L108:L118" si="57">I108-H108</f>
        <v>-5393</v>
      </c>
      <c r="M108" s="158">
        <f t="shared" ref="M108:M119" si="58">I108-D108</f>
        <v>20225</v>
      </c>
      <c r="N108" s="159">
        <f t="shared" si="55"/>
        <v>8.5539022179533658E-3</v>
      </c>
    </row>
    <row r="109" spans="1:14" x14ac:dyDescent="0.25">
      <c r="A109" s="161" t="s">
        <v>103</v>
      </c>
      <c r="B109" s="162" t="s">
        <v>103</v>
      </c>
      <c r="C109" s="163">
        <v>14662</v>
      </c>
      <c r="D109" s="163">
        <v>12883</v>
      </c>
      <c r="E109" s="163">
        <v>5428</v>
      </c>
      <c r="F109" s="163">
        <v>18295</v>
      </c>
      <c r="G109" s="163">
        <v>18295</v>
      </c>
      <c r="H109" s="163">
        <v>20506</v>
      </c>
      <c r="I109" s="163">
        <v>17542</v>
      </c>
      <c r="J109" s="165">
        <f>IFERROR(I109/H109-1,"-")</f>
        <v>-0.14454306056763877</v>
      </c>
      <c r="K109" s="164">
        <f t="shared" si="56"/>
        <v>0.36163936971202371</v>
      </c>
      <c r="L109" s="162">
        <f t="shared" si="57"/>
        <v>-2964</v>
      </c>
      <c r="M109" s="163">
        <f t="shared" si="58"/>
        <v>4659</v>
      </c>
      <c r="N109" s="164">
        <f t="shared" si="55"/>
        <v>2.7193286101366066E-3</v>
      </c>
    </row>
    <row r="110" spans="1:14" x14ac:dyDescent="0.25">
      <c r="A110" s="161" t="s">
        <v>100</v>
      </c>
      <c r="B110" s="162" t="s">
        <v>100</v>
      </c>
      <c r="C110" s="163">
        <v>18975</v>
      </c>
      <c r="D110" s="163">
        <v>22072</v>
      </c>
      <c r="E110" s="163">
        <v>28154</v>
      </c>
      <c r="F110" s="163">
        <v>35822</v>
      </c>
      <c r="G110" s="163">
        <v>35822</v>
      </c>
      <c r="H110" s="163">
        <v>40067</v>
      </c>
      <c r="I110" s="163">
        <v>37638</v>
      </c>
      <c r="J110" s="165">
        <f>IFERROR(I110/H110-1,"-")</f>
        <v>-6.0623455711682928E-2</v>
      </c>
      <c r="K110" s="164">
        <f t="shared" si="56"/>
        <v>0.70523740485683217</v>
      </c>
      <c r="L110" s="162">
        <f t="shared" si="57"/>
        <v>-2429</v>
      </c>
      <c r="M110" s="163">
        <f t="shared" si="58"/>
        <v>15566</v>
      </c>
      <c r="N110" s="164">
        <f t="shared" si="55"/>
        <v>5.8345736078167596E-3</v>
      </c>
    </row>
    <row r="111" spans="1:14" x14ac:dyDescent="0.25">
      <c r="A111" s="1"/>
      <c r="B111" s="157" t="s">
        <v>107</v>
      </c>
      <c r="C111" s="158">
        <v>143784</v>
      </c>
      <c r="D111" s="158">
        <v>136459</v>
      </c>
      <c r="E111" s="158">
        <v>54002</v>
      </c>
      <c r="F111" s="158">
        <v>179315</v>
      </c>
      <c r="G111" s="158">
        <v>179315</v>
      </c>
      <c r="H111" s="158">
        <v>227616</v>
      </c>
      <c r="I111" s="158">
        <v>222270</v>
      </c>
      <c r="J111" s="160">
        <f>IFERROR(I111/H111-1,"-")</f>
        <v>-2.348692534795449E-2</v>
      </c>
      <c r="K111" s="159">
        <f t="shared" si="56"/>
        <v>0.62884089726584547</v>
      </c>
      <c r="L111" s="157">
        <f t="shared" si="57"/>
        <v>-5346</v>
      </c>
      <c r="M111" s="158">
        <f t="shared" si="58"/>
        <v>85811</v>
      </c>
      <c r="N111" s="159">
        <f t="shared" si="55"/>
        <v>3.4455887024003165E-2</v>
      </c>
    </row>
    <row r="112" spans="1:14" s="56" customFormat="1" x14ac:dyDescent="0.25">
      <c r="B112" s="162" t="s">
        <v>110</v>
      </c>
      <c r="C112" s="163">
        <v>77941</v>
      </c>
      <c r="D112" s="163">
        <v>74433</v>
      </c>
      <c r="E112" s="163">
        <v>30159</v>
      </c>
      <c r="F112" s="163">
        <v>108578</v>
      </c>
      <c r="G112" s="163">
        <v>108578</v>
      </c>
      <c r="H112" s="163">
        <v>147519</v>
      </c>
      <c r="I112" s="163">
        <v>137506</v>
      </c>
      <c r="J112" s="165">
        <f t="shared" ref="J112:J119" si="59">IFERROR(I112/H112-1,"-")</f>
        <v>-6.7876002413248426E-2</v>
      </c>
      <c r="K112" s="164">
        <f t="shared" si="56"/>
        <v>0.84737952252361182</v>
      </c>
      <c r="L112" s="162">
        <f t="shared" si="57"/>
        <v>-10013</v>
      </c>
      <c r="M112" s="163">
        <f t="shared" si="58"/>
        <v>63073</v>
      </c>
      <c r="N112" s="164">
        <f t="shared" si="55"/>
        <v>2.131592748064327E-2</v>
      </c>
    </row>
    <row r="113" spans="1:14" s="56" customFormat="1" x14ac:dyDescent="0.25">
      <c r="B113" s="162" t="s">
        <v>113</v>
      </c>
      <c r="C113" s="163">
        <v>16049</v>
      </c>
      <c r="D113" s="163">
        <v>12136</v>
      </c>
      <c r="E113" s="163">
        <v>3839</v>
      </c>
      <c r="F113" s="163">
        <v>8051</v>
      </c>
      <c r="G113" s="163">
        <v>8051</v>
      </c>
      <c r="H113" s="163">
        <v>10383</v>
      </c>
      <c r="I113" s="163">
        <v>9929</v>
      </c>
      <c r="J113" s="165">
        <f t="shared" si="59"/>
        <v>-4.3725320234999532E-2</v>
      </c>
      <c r="K113" s="164">
        <f t="shared" si="56"/>
        <v>-0.18185563612392885</v>
      </c>
      <c r="L113" s="162">
        <f t="shared" si="57"/>
        <v>-454</v>
      </c>
      <c r="M113" s="163">
        <f t="shared" si="58"/>
        <v>-2207</v>
      </c>
      <c r="N113" s="164">
        <f t="shared" si="55"/>
        <v>1.5391753374784157E-3</v>
      </c>
    </row>
    <row r="114" spans="1:14" x14ac:dyDescent="0.25">
      <c r="A114" s="1"/>
      <c r="B114" s="162" t="s">
        <v>116</v>
      </c>
      <c r="C114" s="163">
        <v>16447</v>
      </c>
      <c r="D114" s="163">
        <v>14187</v>
      </c>
      <c r="E114" s="163">
        <v>2805</v>
      </c>
      <c r="F114" s="163">
        <v>11562</v>
      </c>
      <c r="G114" s="163">
        <v>11562</v>
      </c>
      <c r="H114" s="163">
        <v>15039</v>
      </c>
      <c r="I114" s="163">
        <v>16207</v>
      </c>
      <c r="J114" s="165">
        <f t="shared" si="59"/>
        <v>7.7664738346964635E-2</v>
      </c>
      <c r="K114" s="164">
        <f t="shared" si="56"/>
        <v>0.14238387255938534</v>
      </c>
      <c r="L114" s="162">
        <f t="shared" si="57"/>
        <v>1168</v>
      </c>
      <c r="M114" s="163">
        <f t="shared" si="58"/>
        <v>2020</v>
      </c>
      <c r="N114" s="164">
        <f t="shared" si="55"/>
        <v>2.5123793629280573E-3</v>
      </c>
    </row>
    <row r="115" spans="1:14" x14ac:dyDescent="0.25">
      <c r="A115" s="1"/>
      <c r="B115" s="162" t="s">
        <v>123</v>
      </c>
      <c r="C115" s="163">
        <v>2942</v>
      </c>
      <c r="D115" s="163">
        <v>3140</v>
      </c>
      <c r="E115" s="163">
        <v>1420</v>
      </c>
      <c r="F115" s="163">
        <v>7338</v>
      </c>
      <c r="G115" s="163">
        <v>7338</v>
      </c>
      <c r="H115" s="163">
        <v>7797</v>
      </c>
      <c r="I115" s="163">
        <v>7534</v>
      </c>
      <c r="J115" s="165">
        <f t="shared" si="59"/>
        <v>-3.3730922149544651E-2</v>
      </c>
      <c r="K115" s="164">
        <f t="shared" si="56"/>
        <v>1.3993630573248406</v>
      </c>
      <c r="L115" s="162">
        <f t="shared" si="57"/>
        <v>-263</v>
      </c>
      <c r="M115" s="163">
        <f t="shared" si="58"/>
        <v>4394</v>
      </c>
      <c r="N115" s="164">
        <f t="shared" si="55"/>
        <v>1.1679068378046514E-3</v>
      </c>
    </row>
    <row r="116" spans="1:14" x14ac:dyDescent="0.25">
      <c r="A116" s="1"/>
      <c r="B116" s="162" t="s">
        <v>119</v>
      </c>
      <c r="C116" s="163">
        <v>4623</v>
      </c>
      <c r="D116" s="163">
        <v>4595</v>
      </c>
      <c r="E116" s="163">
        <v>3184</v>
      </c>
      <c r="F116" s="163">
        <v>6258</v>
      </c>
      <c r="G116" s="163">
        <v>6258</v>
      </c>
      <c r="H116" s="163">
        <v>6372</v>
      </c>
      <c r="I116" s="163">
        <v>6048</v>
      </c>
      <c r="J116" s="165">
        <f t="shared" si="59"/>
        <v>-5.084745762711862E-2</v>
      </c>
      <c r="K116" s="164">
        <f t="shared" si="56"/>
        <v>0.31621327529923837</v>
      </c>
      <c r="L116" s="162">
        <f t="shared" si="57"/>
        <v>-324</v>
      </c>
      <c r="M116" s="163">
        <f t="shared" si="58"/>
        <v>1453</v>
      </c>
      <c r="N116" s="164">
        <f t="shared" si="55"/>
        <v>9.3754984802794418E-4</v>
      </c>
    </row>
    <row r="117" spans="1:14" x14ac:dyDescent="0.25">
      <c r="A117" s="1"/>
      <c r="B117" s="162" t="s">
        <v>128</v>
      </c>
      <c r="C117" s="163">
        <v>887</v>
      </c>
      <c r="D117" s="163">
        <v>960</v>
      </c>
      <c r="E117" s="163">
        <v>462</v>
      </c>
      <c r="F117" s="163">
        <v>1446</v>
      </c>
      <c r="G117" s="163">
        <v>1446</v>
      </c>
      <c r="H117" s="163">
        <v>1691</v>
      </c>
      <c r="I117" s="163">
        <v>1513</v>
      </c>
      <c r="J117" s="165">
        <f t="shared" si="59"/>
        <v>-0.10526315789473684</v>
      </c>
      <c r="K117" s="164">
        <f t="shared" si="56"/>
        <v>0.57604166666666656</v>
      </c>
      <c r="L117" s="162">
        <f t="shared" si="57"/>
        <v>-178</v>
      </c>
      <c r="M117" s="163">
        <f t="shared" si="58"/>
        <v>553</v>
      </c>
      <c r="N117" s="164">
        <f t="shared" si="55"/>
        <v>2.3454248016968908E-4</v>
      </c>
    </row>
    <row r="118" spans="1:14" x14ac:dyDescent="0.25">
      <c r="A118" s="161" t="s">
        <v>144</v>
      </c>
      <c r="B118" s="162" t="s">
        <v>131</v>
      </c>
      <c r="C118" s="163">
        <v>2267</v>
      </c>
      <c r="D118" s="163">
        <v>1982</v>
      </c>
      <c r="E118" s="163">
        <v>1183</v>
      </c>
      <c r="F118" s="163">
        <v>1183</v>
      </c>
      <c r="G118" s="163">
        <v>1183</v>
      </c>
      <c r="H118" s="163">
        <v>1158</v>
      </c>
      <c r="I118" s="163">
        <v>1829</v>
      </c>
      <c r="J118" s="165">
        <f t="shared" si="59"/>
        <v>0.57944732297063894</v>
      </c>
      <c r="K118" s="164">
        <f t="shared" si="56"/>
        <v>-7.7194752774974784E-2</v>
      </c>
      <c r="L118" s="162">
        <f t="shared" si="57"/>
        <v>671</v>
      </c>
      <c r="M118" s="163">
        <f t="shared" si="58"/>
        <v>-153</v>
      </c>
      <c r="N118" s="164">
        <f t="shared" si="55"/>
        <v>2.8352821958384754E-4</v>
      </c>
    </row>
    <row r="119" spans="1:14" x14ac:dyDescent="0.25">
      <c r="A119" s="167" t="s">
        <v>145</v>
      </c>
      <c r="B119" s="168" t="s">
        <v>145</v>
      </c>
      <c r="C119" s="169">
        <f t="shared" ref="C119:I119" si="60">C111-SUM(C112:C118)</f>
        <v>22628</v>
      </c>
      <c r="D119" s="169">
        <f t="shared" si="60"/>
        <v>25026</v>
      </c>
      <c r="E119" s="169">
        <f t="shared" si="60"/>
        <v>10950</v>
      </c>
      <c r="F119" s="169">
        <f t="shared" ref="F119" si="61">F111-SUM(F112:F118)</f>
        <v>34899</v>
      </c>
      <c r="G119" s="169">
        <f t="shared" si="60"/>
        <v>34899</v>
      </c>
      <c r="H119" s="169">
        <f t="shared" si="60"/>
        <v>37657</v>
      </c>
      <c r="I119" s="169">
        <f t="shared" si="60"/>
        <v>41704</v>
      </c>
      <c r="J119" s="171">
        <f t="shared" si="59"/>
        <v>0.10747005868762782</v>
      </c>
      <c r="K119" s="170">
        <f t="shared" si="56"/>
        <v>0.66642691600735238</v>
      </c>
      <c r="L119" s="168">
        <f>I119-H119</f>
        <v>4047</v>
      </c>
      <c r="M119" s="169">
        <f t="shared" si="58"/>
        <v>16678</v>
      </c>
      <c r="N119" s="170">
        <f t="shared" si="55"/>
        <v>6.4648774573672924E-3</v>
      </c>
    </row>
    <row r="120" spans="1:14" x14ac:dyDescent="0.25">
      <c r="A120" s="1"/>
      <c r="B120" s="153" t="s">
        <v>51</v>
      </c>
      <c r="C120" s="151"/>
      <c r="D120" s="151"/>
      <c r="E120" s="151"/>
      <c r="F120" s="151"/>
      <c r="G120" s="151"/>
      <c r="H120" s="151"/>
      <c r="I120" s="152"/>
      <c r="J120" s="152"/>
      <c r="K120" s="152"/>
      <c r="L120" s="152"/>
      <c r="M120" s="151"/>
      <c r="N120" s="151"/>
    </row>
    <row r="121" spans="1:14" x14ac:dyDescent="0.25">
      <c r="A121" s="1"/>
      <c r="B121" s="154" t="s">
        <v>68</v>
      </c>
      <c r="C121" s="176">
        <v>242072</v>
      </c>
      <c r="D121" s="176">
        <v>229274</v>
      </c>
      <c r="E121" s="176">
        <v>95589</v>
      </c>
      <c r="F121" s="176">
        <v>238716</v>
      </c>
      <c r="G121" s="176">
        <v>238716</v>
      </c>
      <c r="H121" s="176">
        <v>249533</v>
      </c>
      <c r="I121" s="176">
        <v>261230</v>
      </c>
      <c r="J121" s="177">
        <f>IFERROR(I121/H121-1,"-")</f>
        <v>4.6875563552716493E-2</v>
      </c>
      <c r="K121" s="177">
        <f>IFERROR(I121/D121-1,"-")</f>
        <v>0.13937908354196282</v>
      </c>
      <c r="L121" s="176">
        <f>I121-H121</f>
        <v>11697</v>
      </c>
      <c r="M121" s="176">
        <f>I121-D121</f>
        <v>31956</v>
      </c>
      <c r="N121" s="177">
        <f t="shared" ref="N121:N133" si="62">I121/I$9</f>
        <v>4.0495394642913338E-2</v>
      </c>
    </row>
    <row r="122" spans="1:14" x14ac:dyDescent="0.25">
      <c r="A122" s="1" t="s">
        <v>96</v>
      </c>
      <c r="B122" s="157" t="s">
        <v>97</v>
      </c>
      <c r="C122" s="158">
        <v>138888</v>
      </c>
      <c r="D122" s="158">
        <v>123470</v>
      </c>
      <c r="E122" s="158">
        <v>54749</v>
      </c>
      <c r="F122" s="158">
        <v>138764</v>
      </c>
      <c r="G122" s="158">
        <v>138764</v>
      </c>
      <c r="H122" s="158">
        <v>151114</v>
      </c>
      <c r="I122" s="158">
        <v>160838</v>
      </c>
      <c r="J122" s="160">
        <f>IFERROR(I122/H122-1,"-")</f>
        <v>6.4348769802930139E-2</v>
      </c>
      <c r="K122" s="159">
        <f t="shared" ref="K122:K133" si="63">IFERROR(I122/D122-1,"-")</f>
        <v>0.30264841661942166</v>
      </c>
      <c r="L122" s="157">
        <f t="shared" ref="L122:L132" si="64">I122-H122</f>
        <v>9724</v>
      </c>
      <c r="M122" s="158">
        <f t="shared" ref="M122:M133" si="65">I122-D122</f>
        <v>37368</v>
      </c>
      <c r="N122" s="159">
        <f t="shared" si="62"/>
        <v>2.4932811252830436E-2</v>
      </c>
    </row>
    <row r="123" spans="1:14" x14ac:dyDescent="0.25">
      <c r="A123" s="161" t="s">
        <v>103</v>
      </c>
      <c r="B123" s="162" t="s">
        <v>103</v>
      </c>
      <c r="C123" s="163">
        <v>76993</v>
      </c>
      <c r="D123" s="163">
        <v>62404</v>
      </c>
      <c r="E123" s="163">
        <v>24745</v>
      </c>
      <c r="F123" s="163">
        <v>71620</v>
      </c>
      <c r="G123" s="163">
        <v>71620</v>
      </c>
      <c r="H123" s="163">
        <v>67875</v>
      </c>
      <c r="I123" s="163">
        <v>77475</v>
      </c>
      <c r="J123" s="165">
        <f>IFERROR(I123/H123-1,"-")</f>
        <v>0.14143646408839783</v>
      </c>
      <c r="K123" s="164">
        <f t="shared" si="63"/>
        <v>0.24150695468239225</v>
      </c>
      <c r="L123" s="162">
        <f t="shared" si="64"/>
        <v>9600</v>
      </c>
      <c r="M123" s="163">
        <f t="shared" si="65"/>
        <v>15071</v>
      </c>
      <c r="N123" s="164">
        <f t="shared" si="62"/>
        <v>1.201003215541749E-2</v>
      </c>
    </row>
    <row r="124" spans="1:14" x14ac:dyDescent="0.25">
      <c r="A124" s="161" t="s">
        <v>100</v>
      </c>
      <c r="B124" s="162" t="s">
        <v>100</v>
      </c>
      <c r="C124" s="163">
        <v>61895</v>
      </c>
      <c r="D124" s="163">
        <v>61066</v>
      </c>
      <c r="E124" s="163">
        <v>30004</v>
      </c>
      <c r="F124" s="163">
        <v>67144</v>
      </c>
      <c r="G124" s="163">
        <v>67144</v>
      </c>
      <c r="H124" s="163">
        <v>83239</v>
      </c>
      <c r="I124" s="163">
        <v>83363</v>
      </c>
      <c r="J124" s="165">
        <f>IFERROR(I124/H124-1,"-")</f>
        <v>1.4896863249198589E-3</v>
      </c>
      <c r="K124" s="164">
        <f t="shared" si="63"/>
        <v>0.36512953198179021</v>
      </c>
      <c r="L124" s="162">
        <f t="shared" si="64"/>
        <v>124</v>
      </c>
      <c r="M124" s="163">
        <f t="shared" si="65"/>
        <v>22297</v>
      </c>
      <c r="N124" s="164">
        <f t="shared" si="62"/>
        <v>1.2922779097412948E-2</v>
      </c>
    </row>
    <row r="125" spans="1:14" x14ac:dyDescent="0.25">
      <c r="A125" s="1"/>
      <c r="B125" s="157" t="s">
        <v>107</v>
      </c>
      <c r="C125" s="158">
        <v>103184</v>
      </c>
      <c r="D125" s="158">
        <v>105804</v>
      </c>
      <c r="E125" s="158">
        <v>40840</v>
      </c>
      <c r="F125" s="158">
        <v>99952</v>
      </c>
      <c r="G125" s="158">
        <v>99952</v>
      </c>
      <c r="H125" s="158">
        <v>98419</v>
      </c>
      <c r="I125" s="158">
        <v>100392</v>
      </c>
      <c r="J125" s="160">
        <f>IFERROR(I125/H125-1,"-")</f>
        <v>2.0046942155478087E-2</v>
      </c>
      <c r="K125" s="159">
        <f t="shared" si="63"/>
        <v>-5.1151185210388972E-2</v>
      </c>
      <c r="L125" s="157">
        <f t="shared" si="64"/>
        <v>1973</v>
      </c>
      <c r="M125" s="158">
        <f t="shared" si="65"/>
        <v>-5412</v>
      </c>
      <c r="N125" s="159">
        <f t="shared" si="62"/>
        <v>1.55625833900829E-2</v>
      </c>
    </row>
    <row r="126" spans="1:14" s="56" customFormat="1" x14ac:dyDescent="0.25">
      <c r="B126" s="162" t="s">
        <v>110</v>
      </c>
      <c r="C126" s="163">
        <v>12778</v>
      </c>
      <c r="D126" s="163">
        <v>11183</v>
      </c>
      <c r="E126" s="163">
        <v>4001</v>
      </c>
      <c r="F126" s="163">
        <v>10646</v>
      </c>
      <c r="G126" s="163">
        <v>10646</v>
      </c>
      <c r="H126" s="163">
        <v>12537</v>
      </c>
      <c r="I126" s="163">
        <v>11538</v>
      </c>
      <c r="J126" s="165">
        <f t="shared" ref="J126:J133" si="66">IFERROR(I126/H126-1,"-")</f>
        <v>-7.968413496051685E-2</v>
      </c>
      <c r="K126" s="164">
        <f t="shared" si="63"/>
        <v>3.1744612358043378E-2</v>
      </c>
      <c r="L126" s="162">
        <f t="shared" si="64"/>
        <v>-999</v>
      </c>
      <c r="M126" s="163">
        <f t="shared" si="65"/>
        <v>355</v>
      </c>
      <c r="N126" s="164">
        <f t="shared" si="62"/>
        <v>1.7885995612675959E-3</v>
      </c>
    </row>
    <row r="127" spans="1:14" s="56" customFormat="1" x14ac:dyDescent="0.25">
      <c r="B127" s="162" t="s">
        <v>113</v>
      </c>
      <c r="C127" s="163">
        <v>11843</v>
      </c>
      <c r="D127" s="163">
        <v>10424</v>
      </c>
      <c r="E127" s="163">
        <v>4206</v>
      </c>
      <c r="F127" s="163">
        <v>12069</v>
      </c>
      <c r="G127" s="163">
        <v>12069</v>
      </c>
      <c r="H127" s="163">
        <v>14374</v>
      </c>
      <c r="I127" s="163">
        <v>14183</v>
      </c>
      <c r="J127" s="165">
        <f t="shared" si="66"/>
        <v>-1.3287880896062365E-2</v>
      </c>
      <c r="K127" s="164">
        <f t="shared" si="63"/>
        <v>0.36061013046815038</v>
      </c>
      <c r="L127" s="162">
        <f t="shared" si="64"/>
        <v>-191</v>
      </c>
      <c r="M127" s="163">
        <f t="shared" si="65"/>
        <v>3759</v>
      </c>
      <c r="N127" s="164">
        <f t="shared" si="62"/>
        <v>2.1986226016171184E-3</v>
      </c>
    </row>
    <row r="128" spans="1:14" x14ac:dyDescent="0.25">
      <c r="A128" s="1"/>
      <c r="B128" s="162" t="s">
        <v>116</v>
      </c>
      <c r="C128" s="163">
        <v>6965</v>
      </c>
      <c r="D128" s="163">
        <v>7233</v>
      </c>
      <c r="E128" s="163">
        <v>2911</v>
      </c>
      <c r="F128" s="163">
        <v>9030</v>
      </c>
      <c r="G128" s="163">
        <v>9030</v>
      </c>
      <c r="H128" s="163">
        <v>9352</v>
      </c>
      <c r="I128" s="163">
        <v>9144</v>
      </c>
      <c r="J128" s="165">
        <f t="shared" si="66"/>
        <v>-2.2241231822070162E-2</v>
      </c>
      <c r="K128" s="164">
        <f t="shared" si="63"/>
        <v>0.26420572376607221</v>
      </c>
      <c r="L128" s="162">
        <f t="shared" si="64"/>
        <v>-208</v>
      </c>
      <c r="M128" s="163">
        <f t="shared" si="65"/>
        <v>1911</v>
      </c>
      <c r="N128" s="164">
        <f t="shared" si="62"/>
        <v>1.4174860797565346E-3</v>
      </c>
    </row>
    <row r="129" spans="1:14" x14ac:dyDescent="0.25">
      <c r="A129" s="1"/>
      <c r="B129" s="162" t="s">
        <v>123</v>
      </c>
      <c r="C129" s="163">
        <v>1801</v>
      </c>
      <c r="D129" s="163">
        <v>1959</v>
      </c>
      <c r="E129" s="163">
        <v>752</v>
      </c>
      <c r="F129" s="163">
        <v>2699</v>
      </c>
      <c r="G129" s="163">
        <v>2699</v>
      </c>
      <c r="H129" s="163">
        <v>2800</v>
      </c>
      <c r="I129" s="163">
        <v>2503</v>
      </c>
      <c r="J129" s="165">
        <f t="shared" si="66"/>
        <v>-0.10607142857142859</v>
      </c>
      <c r="K129" s="164">
        <f t="shared" si="63"/>
        <v>0.27769270035732507</v>
      </c>
      <c r="L129" s="162">
        <f t="shared" si="64"/>
        <v>-297</v>
      </c>
      <c r="M129" s="163">
        <f t="shared" si="65"/>
        <v>544</v>
      </c>
      <c r="N129" s="164">
        <f t="shared" si="62"/>
        <v>3.8801046124569186E-4</v>
      </c>
    </row>
    <row r="130" spans="1:14" x14ac:dyDescent="0.25">
      <c r="A130" s="1"/>
      <c r="B130" s="162" t="s">
        <v>119</v>
      </c>
      <c r="C130" s="163">
        <v>1912</v>
      </c>
      <c r="D130" s="163">
        <v>1573</v>
      </c>
      <c r="E130" s="163">
        <v>793</v>
      </c>
      <c r="F130" s="163">
        <v>1963</v>
      </c>
      <c r="G130" s="163">
        <v>1963</v>
      </c>
      <c r="H130" s="163">
        <v>2060</v>
      </c>
      <c r="I130" s="163">
        <v>2203</v>
      </c>
      <c r="J130" s="165">
        <f t="shared" si="66"/>
        <v>6.9417475728155376E-2</v>
      </c>
      <c r="K130" s="164">
        <f t="shared" si="63"/>
        <v>0.40050858232676423</v>
      </c>
      <c r="L130" s="162">
        <f t="shared" si="64"/>
        <v>143</v>
      </c>
      <c r="M130" s="163">
        <f t="shared" si="65"/>
        <v>630</v>
      </c>
      <c r="N130" s="164">
        <f t="shared" si="62"/>
        <v>3.4150501243478191E-4</v>
      </c>
    </row>
    <row r="131" spans="1:14" x14ac:dyDescent="0.25">
      <c r="A131" s="1"/>
      <c r="B131" s="162" t="s">
        <v>128</v>
      </c>
      <c r="C131" s="163">
        <v>1900</v>
      </c>
      <c r="D131" s="163">
        <v>1706</v>
      </c>
      <c r="E131" s="163">
        <v>714</v>
      </c>
      <c r="F131" s="163">
        <v>1158</v>
      </c>
      <c r="G131" s="163">
        <v>1158</v>
      </c>
      <c r="H131" s="163">
        <v>1413</v>
      </c>
      <c r="I131" s="163">
        <v>1423</v>
      </c>
      <c r="J131" s="165">
        <f t="shared" si="66"/>
        <v>7.077140835102691E-3</v>
      </c>
      <c r="K131" s="164">
        <f t="shared" si="63"/>
        <v>-0.16588511137162953</v>
      </c>
      <c r="L131" s="162">
        <f t="shared" si="64"/>
        <v>10</v>
      </c>
      <c r="M131" s="163">
        <f t="shared" si="65"/>
        <v>-283</v>
      </c>
      <c r="N131" s="164">
        <f t="shared" si="62"/>
        <v>2.2059084552641611E-4</v>
      </c>
    </row>
    <row r="132" spans="1:14" x14ac:dyDescent="0.25">
      <c r="A132" s="161" t="s">
        <v>144</v>
      </c>
      <c r="B132" s="162" t="s">
        <v>131</v>
      </c>
      <c r="C132" s="163">
        <v>3376</v>
      </c>
      <c r="D132" s="163">
        <v>2770</v>
      </c>
      <c r="E132" s="163">
        <v>1136</v>
      </c>
      <c r="F132" s="163">
        <v>1950</v>
      </c>
      <c r="G132" s="163">
        <v>1950</v>
      </c>
      <c r="H132" s="163">
        <v>2561</v>
      </c>
      <c r="I132" s="163">
        <v>2619</v>
      </c>
      <c r="J132" s="165">
        <f t="shared" si="66"/>
        <v>2.2647403358063256E-2</v>
      </c>
      <c r="K132" s="164">
        <f t="shared" si="63"/>
        <v>-5.4512635379061369E-2</v>
      </c>
      <c r="L132" s="162">
        <f t="shared" si="64"/>
        <v>58</v>
      </c>
      <c r="M132" s="163">
        <f t="shared" si="65"/>
        <v>-151</v>
      </c>
      <c r="N132" s="164">
        <f t="shared" si="62"/>
        <v>4.0599256811924369E-4</v>
      </c>
    </row>
    <row r="133" spans="1:14" x14ac:dyDescent="0.25">
      <c r="A133" s="167" t="s">
        <v>145</v>
      </c>
      <c r="B133" s="168" t="s">
        <v>145</v>
      </c>
      <c r="C133" s="169">
        <f t="shared" ref="C133:I133" si="67">C125-SUM(C126:C132)</f>
        <v>62609</v>
      </c>
      <c r="D133" s="169">
        <f t="shared" si="67"/>
        <v>68956</v>
      </c>
      <c r="E133" s="169">
        <f t="shared" si="67"/>
        <v>26327</v>
      </c>
      <c r="F133" s="169">
        <f t="shared" ref="F133" si="68">F125-SUM(F126:F132)</f>
        <v>60437</v>
      </c>
      <c r="G133" s="169">
        <f t="shared" si="67"/>
        <v>60437</v>
      </c>
      <c r="H133" s="169">
        <f t="shared" si="67"/>
        <v>53322</v>
      </c>
      <c r="I133" s="169">
        <f t="shared" si="67"/>
        <v>56779</v>
      </c>
      <c r="J133" s="171">
        <f t="shared" si="66"/>
        <v>6.4832526911968724E-2</v>
      </c>
      <c r="K133" s="170">
        <f t="shared" si="63"/>
        <v>-0.17659086953999648</v>
      </c>
      <c r="L133" s="168">
        <f>I133-H133</f>
        <v>3457</v>
      </c>
      <c r="M133" s="169">
        <f t="shared" si="65"/>
        <v>-12177</v>
      </c>
      <c r="N133" s="170">
        <f t="shared" si="62"/>
        <v>8.8017762601155167E-3</v>
      </c>
    </row>
    <row r="134" spans="1:14" x14ac:dyDescent="0.25">
      <c r="A134" s="1"/>
      <c r="B134" s="153" t="s">
        <v>52</v>
      </c>
      <c r="C134" s="151"/>
      <c r="D134" s="151"/>
      <c r="E134" s="151"/>
      <c r="F134" s="151"/>
      <c r="G134" s="151"/>
      <c r="H134" s="151"/>
      <c r="I134" s="152"/>
      <c r="J134" s="152"/>
      <c r="K134" s="152"/>
      <c r="L134" s="152"/>
      <c r="M134" s="151"/>
      <c r="N134" s="151"/>
    </row>
    <row r="135" spans="1:14" x14ac:dyDescent="0.25">
      <c r="A135" s="1"/>
      <c r="B135" s="154" t="s">
        <v>68</v>
      </c>
      <c r="C135" s="176">
        <v>330331</v>
      </c>
      <c r="D135" s="176">
        <v>299724</v>
      </c>
      <c r="E135" s="176">
        <v>106701</v>
      </c>
      <c r="F135" s="176">
        <v>304439</v>
      </c>
      <c r="G135" s="176">
        <v>304439</v>
      </c>
      <c r="H135" s="176">
        <v>331591</v>
      </c>
      <c r="I135" s="176">
        <v>341990</v>
      </c>
      <c r="J135" s="177">
        <f>IFERROR(I135/H135-1,"-")</f>
        <v>3.136092354738218E-2</v>
      </c>
      <c r="K135" s="177">
        <f>IFERROR(I135/D135-1,"-")</f>
        <v>0.14101640175628249</v>
      </c>
      <c r="L135" s="176">
        <f>I135-H135</f>
        <v>10399</v>
      </c>
      <c r="M135" s="176">
        <f>I135-D135</f>
        <v>42266</v>
      </c>
      <c r="N135" s="177">
        <f t="shared" ref="N135:N147" si="69">I135/I$9</f>
        <v>5.3014661462810288E-2</v>
      </c>
    </row>
    <row r="136" spans="1:14" x14ac:dyDescent="0.25">
      <c r="A136" s="1" t="s">
        <v>96</v>
      </c>
      <c r="B136" s="157" t="s">
        <v>97</v>
      </c>
      <c r="C136" s="158">
        <v>56491</v>
      </c>
      <c r="D136" s="158">
        <v>49816</v>
      </c>
      <c r="E136" s="158">
        <v>23284</v>
      </c>
      <c r="F136" s="158">
        <v>31424</v>
      </c>
      <c r="G136" s="158">
        <v>31424</v>
      </c>
      <c r="H136" s="158">
        <v>34828</v>
      </c>
      <c r="I136" s="158">
        <v>31666</v>
      </c>
      <c r="J136" s="160">
        <f>IFERROR(I136/H136-1,"-")</f>
        <v>-9.0789020328471359E-2</v>
      </c>
      <c r="K136" s="159">
        <f t="shared" ref="K136:K147" si="70">IFERROR(I136/D136-1,"-")</f>
        <v>-0.36434077404849852</v>
      </c>
      <c r="L136" s="157">
        <f t="shared" ref="L136:L146" si="71">I136-H136</f>
        <v>-3162</v>
      </c>
      <c r="M136" s="158">
        <f t="shared" ref="M136:M147" si="72">I136-D136</f>
        <v>-18150</v>
      </c>
      <c r="N136" s="159">
        <f t="shared" si="69"/>
        <v>4.9088051401542463E-3</v>
      </c>
    </row>
    <row r="137" spans="1:14" x14ac:dyDescent="0.25">
      <c r="A137" s="161" t="s">
        <v>103</v>
      </c>
      <c r="B137" s="162" t="s">
        <v>103</v>
      </c>
      <c r="C137" s="163">
        <v>39889</v>
      </c>
      <c r="D137" s="163">
        <v>26804</v>
      </c>
      <c r="E137" s="163">
        <v>17098</v>
      </c>
      <c r="F137" s="163">
        <v>20986</v>
      </c>
      <c r="G137" s="163">
        <v>20986</v>
      </c>
      <c r="H137" s="163">
        <v>22145</v>
      </c>
      <c r="I137" s="163">
        <v>19218</v>
      </c>
      <c r="J137" s="165">
        <f>IFERROR(I137/H137-1,"-")</f>
        <v>-0.13217430571235045</v>
      </c>
      <c r="K137" s="164">
        <f t="shared" si="70"/>
        <v>-0.28301746008058504</v>
      </c>
      <c r="L137" s="162">
        <f t="shared" si="71"/>
        <v>-2927</v>
      </c>
      <c r="M137" s="163">
        <f t="shared" si="72"/>
        <v>-7586</v>
      </c>
      <c r="N137" s="164">
        <f t="shared" si="69"/>
        <v>2.97913905082689E-3</v>
      </c>
    </row>
    <row r="138" spans="1:14" x14ac:dyDescent="0.25">
      <c r="A138" s="161" t="s">
        <v>100</v>
      </c>
      <c r="B138" s="162" t="s">
        <v>100</v>
      </c>
      <c r="C138" s="163">
        <v>16602</v>
      </c>
      <c r="D138" s="163">
        <v>23012</v>
      </c>
      <c r="E138" s="163">
        <v>6186</v>
      </c>
      <c r="F138" s="163">
        <v>10438</v>
      </c>
      <c r="G138" s="163">
        <v>10438</v>
      </c>
      <c r="H138" s="163">
        <v>12683</v>
      </c>
      <c r="I138" s="163">
        <v>12448</v>
      </c>
      <c r="J138" s="165">
        <f>IFERROR(I138/H138-1,"-")</f>
        <v>-1.8528739257273497E-2</v>
      </c>
      <c r="K138" s="164">
        <f t="shared" si="70"/>
        <v>-0.45906483573787593</v>
      </c>
      <c r="L138" s="162">
        <f t="shared" si="71"/>
        <v>-235</v>
      </c>
      <c r="M138" s="163">
        <f t="shared" si="72"/>
        <v>-10564</v>
      </c>
      <c r="N138" s="164">
        <f t="shared" si="69"/>
        <v>1.9296660893273561E-3</v>
      </c>
    </row>
    <row r="139" spans="1:14" x14ac:dyDescent="0.25">
      <c r="A139" s="1"/>
      <c r="B139" s="157" t="s">
        <v>107</v>
      </c>
      <c r="C139" s="158">
        <v>273840</v>
      </c>
      <c r="D139" s="158">
        <v>249908</v>
      </c>
      <c r="E139" s="158">
        <v>83417</v>
      </c>
      <c r="F139" s="158">
        <v>273015</v>
      </c>
      <c r="G139" s="158">
        <v>273015</v>
      </c>
      <c r="H139" s="158">
        <v>296763</v>
      </c>
      <c r="I139" s="158">
        <v>310324</v>
      </c>
      <c r="J139" s="160">
        <f>IFERROR(I139/H139-1,"-")</f>
        <v>4.5696397461947758E-2</v>
      </c>
      <c r="K139" s="159">
        <f t="shared" si="70"/>
        <v>0.24175296509115363</v>
      </c>
      <c r="L139" s="157">
        <f t="shared" si="71"/>
        <v>13561</v>
      </c>
      <c r="M139" s="158">
        <f t="shared" si="72"/>
        <v>60416</v>
      </c>
      <c r="N139" s="159">
        <f t="shared" si="69"/>
        <v>4.8105856322656043E-2</v>
      </c>
    </row>
    <row r="140" spans="1:14" s="56" customFormat="1" x14ac:dyDescent="0.25">
      <c r="B140" s="162" t="s">
        <v>110</v>
      </c>
      <c r="C140" s="163">
        <v>141169</v>
      </c>
      <c r="D140" s="163">
        <v>123898</v>
      </c>
      <c r="E140" s="163">
        <v>33174</v>
      </c>
      <c r="F140" s="163">
        <v>117141</v>
      </c>
      <c r="G140" s="163">
        <v>117141</v>
      </c>
      <c r="H140" s="163">
        <v>126918</v>
      </c>
      <c r="I140" s="163">
        <v>139994</v>
      </c>
      <c r="J140" s="165">
        <f t="shared" ref="J140:J147" si="73">IFERROR(I140/H140-1,"-")</f>
        <v>0.10302715138908591</v>
      </c>
      <c r="K140" s="164">
        <f t="shared" si="70"/>
        <v>0.12991331579202248</v>
      </c>
      <c r="L140" s="162">
        <f t="shared" si="71"/>
        <v>13076</v>
      </c>
      <c r="M140" s="163">
        <f t="shared" si="72"/>
        <v>16096</v>
      </c>
      <c r="N140" s="164">
        <f t="shared" si="69"/>
        <v>2.1701612669448415E-2</v>
      </c>
    </row>
    <row r="141" spans="1:14" s="56" customFormat="1" x14ac:dyDescent="0.25">
      <c r="B141" s="162" t="s">
        <v>113</v>
      </c>
      <c r="C141" s="163">
        <v>18751</v>
      </c>
      <c r="D141" s="163">
        <v>17834</v>
      </c>
      <c r="E141" s="163">
        <v>6775</v>
      </c>
      <c r="F141" s="163">
        <v>20311</v>
      </c>
      <c r="G141" s="163">
        <v>20311</v>
      </c>
      <c r="H141" s="163">
        <v>26116</v>
      </c>
      <c r="I141" s="163">
        <v>26633</v>
      </c>
      <c r="J141" s="165">
        <f t="shared" si="73"/>
        <v>1.9796293459947822E-2</v>
      </c>
      <c r="K141" s="164">
        <f t="shared" si="70"/>
        <v>0.49338342491869458</v>
      </c>
      <c r="L141" s="162">
        <f t="shared" si="71"/>
        <v>517</v>
      </c>
      <c r="M141" s="163">
        <f t="shared" si="72"/>
        <v>8799</v>
      </c>
      <c r="N141" s="164">
        <f t="shared" si="69"/>
        <v>4.1285987272698804E-3</v>
      </c>
    </row>
    <row r="142" spans="1:14" x14ac:dyDescent="0.25">
      <c r="A142" s="1"/>
      <c r="B142" s="162" t="s">
        <v>116</v>
      </c>
      <c r="C142" s="163">
        <v>28876</v>
      </c>
      <c r="D142" s="163">
        <v>22957</v>
      </c>
      <c r="E142" s="163">
        <v>7384</v>
      </c>
      <c r="F142" s="163">
        <v>31283</v>
      </c>
      <c r="G142" s="163">
        <v>31283</v>
      </c>
      <c r="H142" s="163">
        <v>29246</v>
      </c>
      <c r="I142" s="163">
        <v>29198</v>
      </c>
      <c r="J142" s="165">
        <f t="shared" si="73"/>
        <v>-1.6412500854817713E-3</v>
      </c>
      <c r="K142" s="164">
        <f t="shared" si="70"/>
        <v>0.27185607875593498</v>
      </c>
      <c r="L142" s="162">
        <f t="shared" si="71"/>
        <v>-48</v>
      </c>
      <c r="M142" s="163">
        <f t="shared" si="72"/>
        <v>6241</v>
      </c>
      <c r="N142" s="164">
        <f t="shared" si="69"/>
        <v>4.5262203146031604E-3</v>
      </c>
    </row>
    <row r="143" spans="1:14" x14ac:dyDescent="0.25">
      <c r="A143" s="1"/>
      <c r="B143" s="162" t="s">
        <v>123</v>
      </c>
      <c r="C143" s="163">
        <v>5527</v>
      </c>
      <c r="D143" s="163">
        <v>5078</v>
      </c>
      <c r="E143" s="163">
        <v>1385</v>
      </c>
      <c r="F143" s="163">
        <v>11790</v>
      </c>
      <c r="G143" s="163">
        <v>11790</v>
      </c>
      <c r="H143" s="163">
        <v>11406</v>
      </c>
      <c r="I143" s="163">
        <v>8208</v>
      </c>
      <c r="J143" s="165">
        <f t="shared" si="73"/>
        <v>-0.28037874802735407</v>
      </c>
      <c r="K143" s="164">
        <f t="shared" si="70"/>
        <v>0.61638440330838917</v>
      </c>
      <c r="L143" s="162">
        <f t="shared" si="71"/>
        <v>-3198</v>
      </c>
      <c r="M143" s="163">
        <f t="shared" si="72"/>
        <v>3130</v>
      </c>
      <c r="N143" s="164">
        <f t="shared" si="69"/>
        <v>1.2723890794664957E-3</v>
      </c>
    </row>
    <row r="144" spans="1:14" x14ac:dyDescent="0.25">
      <c r="A144" s="1"/>
      <c r="B144" s="162" t="s">
        <v>119</v>
      </c>
      <c r="C144" s="163">
        <v>5423</v>
      </c>
      <c r="D144" s="163">
        <v>5274</v>
      </c>
      <c r="E144" s="163">
        <v>2196</v>
      </c>
      <c r="F144" s="163">
        <v>5634</v>
      </c>
      <c r="G144" s="163">
        <v>5634</v>
      </c>
      <c r="H144" s="163">
        <v>6827</v>
      </c>
      <c r="I144" s="163">
        <v>6794</v>
      </c>
      <c r="J144" s="165">
        <f t="shared" si="73"/>
        <v>-4.8337483521312397E-3</v>
      </c>
      <c r="K144" s="164">
        <f t="shared" si="70"/>
        <v>0.28820629503223349</v>
      </c>
      <c r="L144" s="162">
        <f t="shared" si="71"/>
        <v>-33</v>
      </c>
      <c r="M144" s="163">
        <f t="shared" si="72"/>
        <v>1520</v>
      </c>
      <c r="N144" s="164">
        <f t="shared" si="69"/>
        <v>1.0531933974044069E-3</v>
      </c>
    </row>
    <row r="145" spans="1:14" x14ac:dyDescent="0.25">
      <c r="A145" s="1"/>
      <c r="B145" s="162" t="s">
        <v>128</v>
      </c>
      <c r="C145" s="163">
        <v>2479</v>
      </c>
      <c r="D145" s="163">
        <v>2932</v>
      </c>
      <c r="E145" s="163">
        <v>2372</v>
      </c>
      <c r="F145" s="163">
        <v>4026</v>
      </c>
      <c r="G145" s="163">
        <v>4026</v>
      </c>
      <c r="H145" s="163">
        <v>4415</v>
      </c>
      <c r="I145" s="163">
        <v>4135</v>
      </c>
      <c r="J145" s="165">
        <f t="shared" si="73"/>
        <v>-6.3420158550396399E-2</v>
      </c>
      <c r="K145" s="164">
        <f t="shared" si="70"/>
        <v>0.410300136425648</v>
      </c>
      <c r="L145" s="162">
        <f t="shared" si="71"/>
        <v>-280</v>
      </c>
      <c r="M145" s="163">
        <f t="shared" si="72"/>
        <v>1203</v>
      </c>
      <c r="N145" s="164">
        <f t="shared" si="69"/>
        <v>6.4100010277704184E-4</v>
      </c>
    </row>
    <row r="146" spans="1:14" x14ac:dyDescent="0.25">
      <c r="A146" s="161" t="s">
        <v>144</v>
      </c>
      <c r="B146" s="162" t="s">
        <v>131</v>
      </c>
      <c r="C146" s="163">
        <v>12798</v>
      </c>
      <c r="D146" s="163">
        <v>7764</v>
      </c>
      <c r="E146" s="163">
        <v>4817</v>
      </c>
      <c r="F146" s="163">
        <v>2507</v>
      </c>
      <c r="G146" s="163">
        <v>2507</v>
      </c>
      <c r="H146" s="163">
        <v>3594</v>
      </c>
      <c r="I146" s="163">
        <v>3280</v>
      </c>
      <c r="J146" s="165">
        <f t="shared" si="73"/>
        <v>-8.7367835281023876E-2</v>
      </c>
      <c r="K146" s="164">
        <f t="shared" si="70"/>
        <v>-0.57753735188047406</v>
      </c>
      <c r="L146" s="162">
        <f t="shared" si="71"/>
        <v>-314</v>
      </c>
      <c r="M146" s="163">
        <f t="shared" si="72"/>
        <v>-4484</v>
      </c>
      <c r="N146" s="164">
        <f t="shared" si="69"/>
        <v>5.0845957366594857E-4</v>
      </c>
    </row>
    <row r="147" spans="1:14" x14ac:dyDescent="0.25">
      <c r="A147" s="167" t="s">
        <v>145</v>
      </c>
      <c r="B147" s="168" t="s">
        <v>145</v>
      </c>
      <c r="C147" s="169">
        <f t="shared" ref="C147:I147" si="74">C139-SUM(C140:C146)</f>
        <v>58817</v>
      </c>
      <c r="D147" s="169">
        <f t="shared" si="74"/>
        <v>64171</v>
      </c>
      <c r="E147" s="169">
        <f t="shared" si="74"/>
        <v>25314</v>
      </c>
      <c r="F147" s="169">
        <f t="shared" ref="F147" si="75">F139-SUM(F140:F146)</f>
        <v>80323</v>
      </c>
      <c r="G147" s="169">
        <f t="shared" si="74"/>
        <v>80323</v>
      </c>
      <c r="H147" s="169">
        <f t="shared" si="74"/>
        <v>88241</v>
      </c>
      <c r="I147" s="169">
        <f t="shared" si="74"/>
        <v>92082</v>
      </c>
      <c r="J147" s="171">
        <f t="shared" si="73"/>
        <v>4.3528518489137635E-2</v>
      </c>
      <c r="K147" s="170">
        <f t="shared" si="70"/>
        <v>0.43494725031556314</v>
      </c>
      <c r="L147" s="168">
        <f>I147-H147</f>
        <v>3841</v>
      </c>
      <c r="M147" s="169">
        <f t="shared" si="72"/>
        <v>27911</v>
      </c>
      <c r="N147" s="170">
        <f t="shared" si="69"/>
        <v>1.4274382458020695E-2</v>
      </c>
    </row>
    <row r="148" spans="1:14" x14ac:dyDescent="0.25">
      <c r="A148" s="1"/>
      <c r="B148" s="153" t="s">
        <v>53</v>
      </c>
      <c r="C148" s="151"/>
      <c r="D148" s="151"/>
      <c r="E148" s="151"/>
      <c r="F148" s="151"/>
      <c r="G148" s="151"/>
      <c r="H148" s="151"/>
      <c r="I148" s="152"/>
      <c r="J148" s="152"/>
      <c r="K148" s="152"/>
      <c r="L148" s="152"/>
      <c r="M148" s="151"/>
      <c r="N148" s="151"/>
    </row>
    <row r="149" spans="1:14" x14ac:dyDescent="0.25">
      <c r="A149" s="1"/>
      <c r="B149" s="154" t="s">
        <v>68</v>
      </c>
      <c r="C149" s="176">
        <v>148914</v>
      </c>
      <c r="D149" s="176">
        <v>144011</v>
      </c>
      <c r="E149" s="176">
        <v>46419</v>
      </c>
      <c r="F149" s="176">
        <v>126646</v>
      </c>
      <c r="G149" s="176">
        <v>126646</v>
      </c>
      <c r="H149" s="176">
        <v>143867</v>
      </c>
      <c r="I149" s="176">
        <v>146403</v>
      </c>
      <c r="J149" s="177">
        <f>IFERROR(I149/H149-1,"-")</f>
        <v>1.7627391966190897E-2</v>
      </c>
      <c r="K149" s="177">
        <f>IFERROR(I149/D149-1,"-")</f>
        <v>1.6609842303712874E-2</v>
      </c>
      <c r="L149" s="176">
        <f>I149-H149</f>
        <v>2536</v>
      </c>
      <c r="M149" s="176">
        <f>I149-D149</f>
        <v>2392</v>
      </c>
      <c r="N149" s="177">
        <f t="shared" ref="N149:N161" si="76">I149/I$9</f>
        <v>2.2695124074212154E-2</v>
      </c>
    </row>
    <row r="150" spans="1:14" x14ac:dyDescent="0.25">
      <c r="A150" s="1" t="s">
        <v>96</v>
      </c>
      <c r="B150" s="157" t="s">
        <v>97</v>
      </c>
      <c r="C150" s="158">
        <v>58255</v>
      </c>
      <c r="D150" s="158">
        <v>60431</v>
      </c>
      <c r="E150" s="158">
        <v>21761</v>
      </c>
      <c r="F150" s="158">
        <v>63464</v>
      </c>
      <c r="G150" s="158">
        <v>63464</v>
      </c>
      <c r="H150" s="158">
        <v>67082</v>
      </c>
      <c r="I150" s="158">
        <v>62012</v>
      </c>
      <c r="J150" s="160">
        <f>IFERROR(I150/H150-1,"-")</f>
        <v>-7.5579141945678385E-2</v>
      </c>
      <c r="K150" s="159">
        <f t="shared" ref="K150:K161" si="77">IFERROR(I150/D150-1,"-")</f>
        <v>2.6162069136701271E-2</v>
      </c>
      <c r="L150" s="157">
        <f t="shared" ref="L150:L160" si="78">I150-H150</f>
        <v>-5070</v>
      </c>
      <c r="M150" s="158">
        <f t="shared" ref="M150:M161" si="79">I150-D150</f>
        <v>1581</v>
      </c>
      <c r="N150" s="159">
        <f t="shared" si="76"/>
        <v>9.6129863055404892E-3</v>
      </c>
    </row>
    <row r="151" spans="1:14" x14ac:dyDescent="0.25">
      <c r="A151" s="161" t="s">
        <v>103</v>
      </c>
      <c r="B151" s="162" t="s">
        <v>103</v>
      </c>
      <c r="C151" s="163">
        <v>33776</v>
      </c>
      <c r="D151" s="163">
        <v>35170</v>
      </c>
      <c r="E151" s="163">
        <v>13259</v>
      </c>
      <c r="F151" s="163">
        <v>44914</v>
      </c>
      <c r="G151" s="163">
        <v>44914</v>
      </c>
      <c r="H151" s="163">
        <v>49139</v>
      </c>
      <c r="I151" s="163">
        <v>41574</v>
      </c>
      <c r="J151" s="165">
        <f>IFERROR(I151/H151-1,"-")</f>
        <v>-0.15395103685463685</v>
      </c>
      <c r="K151" s="164">
        <f t="shared" si="77"/>
        <v>0.18208700597099803</v>
      </c>
      <c r="L151" s="162">
        <f t="shared" si="78"/>
        <v>-7565</v>
      </c>
      <c r="M151" s="163">
        <f t="shared" si="79"/>
        <v>6404</v>
      </c>
      <c r="N151" s="164">
        <f t="shared" si="76"/>
        <v>6.4447250962158982E-3</v>
      </c>
    </row>
    <row r="152" spans="1:14" x14ac:dyDescent="0.25">
      <c r="A152" s="161" t="s">
        <v>100</v>
      </c>
      <c r="B152" s="162" t="s">
        <v>100</v>
      </c>
      <c r="C152" s="163">
        <v>24479</v>
      </c>
      <c r="D152" s="163">
        <v>25261</v>
      </c>
      <c r="E152" s="163">
        <v>8502</v>
      </c>
      <c r="F152" s="163">
        <v>18550</v>
      </c>
      <c r="G152" s="163">
        <v>18550</v>
      </c>
      <c r="H152" s="163">
        <v>17943</v>
      </c>
      <c r="I152" s="163">
        <v>20438</v>
      </c>
      <c r="J152" s="165">
        <f>IFERROR(I152/H152-1,"-")</f>
        <v>0.13905144067324304</v>
      </c>
      <c r="K152" s="164">
        <f t="shared" si="77"/>
        <v>-0.19092672499109298</v>
      </c>
      <c r="L152" s="162">
        <f t="shared" si="78"/>
        <v>2495</v>
      </c>
      <c r="M152" s="163">
        <f t="shared" si="79"/>
        <v>-4823</v>
      </c>
      <c r="N152" s="164">
        <f t="shared" si="76"/>
        <v>3.1682612093245906E-3</v>
      </c>
    </row>
    <row r="153" spans="1:14" x14ac:dyDescent="0.25">
      <c r="A153" s="1"/>
      <c r="B153" s="157" t="s">
        <v>107</v>
      </c>
      <c r="C153" s="158">
        <v>90659</v>
      </c>
      <c r="D153" s="158">
        <v>83580</v>
      </c>
      <c r="E153" s="158">
        <v>24658</v>
      </c>
      <c r="F153" s="158">
        <v>63182</v>
      </c>
      <c r="G153" s="158">
        <v>63182</v>
      </c>
      <c r="H153" s="158">
        <v>76785</v>
      </c>
      <c r="I153" s="158">
        <v>84391</v>
      </c>
      <c r="J153" s="160">
        <f>IFERROR(I153/H153-1,"-")</f>
        <v>9.9055805170280564E-2</v>
      </c>
      <c r="K153" s="159">
        <f t="shared" si="77"/>
        <v>9.7032782962431785E-3</v>
      </c>
      <c r="L153" s="157">
        <f t="shared" si="78"/>
        <v>7606</v>
      </c>
      <c r="M153" s="158">
        <f t="shared" si="79"/>
        <v>811</v>
      </c>
      <c r="N153" s="159">
        <f t="shared" si="76"/>
        <v>1.3082137768671667E-2</v>
      </c>
    </row>
    <row r="154" spans="1:14" s="56" customFormat="1" x14ac:dyDescent="0.25">
      <c r="B154" s="162" t="s">
        <v>110</v>
      </c>
      <c r="C154" s="163">
        <v>27230</v>
      </c>
      <c r="D154" s="163">
        <v>24763</v>
      </c>
      <c r="E154" s="163">
        <v>6560</v>
      </c>
      <c r="F154" s="163">
        <v>22633</v>
      </c>
      <c r="G154" s="163">
        <v>22633</v>
      </c>
      <c r="H154" s="163">
        <v>24122</v>
      </c>
      <c r="I154" s="163">
        <v>24196</v>
      </c>
      <c r="J154" s="165">
        <f t="shared" ref="J154:J161" si="80">IFERROR(I154/H154-1,"-")</f>
        <v>3.06773899344992E-3</v>
      </c>
      <c r="K154" s="164">
        <f t="shared" si="77"/>
        <v>-2.2897064168315606E-2</v>
      </c>
      <c r="L154" s="162">
        <f t="shared" si="78"/>
        <v>74</v>
      </c>
      <c r="M154" s="163">
        <f t="shared" si="79"/>
        <v>-567</v>
      </c>
      <c r="N154" s="164">
        <f t="shared" si="76"/>
        <v>3.7508194647625889E-3</v>
      </c>
    </row>
    <row r="155" spans="1:14" s="56" customFormat="1" x14ac:dyDescent="0.25">
      <c r="B155" s="162" t="s">
        <v>113</v>
      </c>
      <c r="C155" s="163">
        <v>27931</v>
      </c>
      <c r="D155" s="163">
        <v>22787</v>
      </c>
      <c r="E155" s="163">
        <v>6654</v>
      </c>
      <c r="F155" s="163">
        <v>14112</v>
      </c>
      <c r="G155" s="163">
        <v>14112</v>
      </c>
      <c r="H155" s="163">
        <v>15537</v>
      </c>
      <c r="I155" s="163">
        <v>15795</v>
      </c>
      <c r="J155" s="165">
        <f t="shared" si="80"/>
        <v>1.6605522301602615E-2</v>
      </c>
      <c r="K155" s="164">
        <f t="shared" si="77"/>
        <v>-0.30684162022205641</v>
      </c>
      <c r="L155" s="162">
        <f t="shared" si="78"/>
        <v>258</v>
      </c>
      <c r="M155" s="163">
        <f t="shared" si="79"/>
        <v>-6992</v>
      </c>
      <c r="N155" s="164">
        <f t="shared" si="76"/>
        <v>2.4485118798944078E-3</v>
      </c>
    </row>
    <row r="156" spans="1:14" x14ac:dyDescent="0.25">
      <c r="A156" s="1"/>
      <c r="B156" s="162" t="s">
        <v>116</v>
      </c>
      <c r="C156" s="163">
        <v>12726</v>
      </c>
      <c r="D156" s="163">
        <v>11322</v>
      </c>
      <c r="E156" s="163">
        <v>2654</v>
      </c>
      <c r="F156" s="163">
        <v>7518</v>
      </c>
      <c r="G156" s="163">
        <v>7518</v>
      </c>
      <c r="H156" s="163">
        <v>11976</v>
      </c>
      <c r="I156" s="163">
        <v>14652</v>
      </c>
      <c r="J156" s="165">
        <f t="shared" si="80"/>
        <v>0.2234468937875751</v>
      </c>
      <c r="K156" s="164">
        <f t="shared" si="77"/>
        <v>0.29411764705882359</v>
      </c>
      <c r="L156" s="162">
        <f t="shared" si="78"/>
        <v>2676</v>
      </c>
      <c r="M156" s="163">
        <f t="shared" si="79"/>
        <v>3330</v>
      </c>
      <c r="N156" s="164">
        <f t="shared" si="76"/>
        <v>2.2713261199248411E-3</v>
      </c>
    </row>
    <row r="157" spans="1:14" x14ac:dyDescent="0.25">
      <c r="A157" s="1"/>
      <c r="B157" s="162" t="s">
        <v>123</v>
      </c>
      <c r="C157" s="163">
        <v>1653</v>
      </c>
      <c r="D157" s="163">
        <v>1855</v>
      </c>
      <c r="E157" s="163">
        <v>674</v>
      </c>
      <c r="F157" s="163">
        <v>1891</v>
      </c>
      <c r="G157" s="163">
        <v>1891</v>
      </c>
      <c r="H157" s="163">
        <v>2396</v>
      </c>
      <c r="I157" s="163">
        <v>3198</v>
      </c>
      <c r="J157" s="165">
        <f t="shared" si="80"/>
        <v>0.3347245409015025</v>
      </c>
      <c r="K157" s="164">
        <f t="shared" si="77"/>
        <v>0.723989218328841</v>
      </c>
      <c r="L157" s="162">
        <f t="shared" si="78"/>
        <v>802</v>
      </c>
      <c r="M157" s="163">
        <f t="shared" si="79"/>
        <v>1343</v>
      </c>
      <c r="N157" s="164">
        <f t="shared" si="76"/>
        <v>4.9574808432429989E-4</v>
      </c>
    </row>
    <row r="158" spans="1:14" x14ac:dyDescent="0.25">
      <c r="A158" s="1"/>
      <c r="B158" s="162" t="s">
        <v>119</v>
      </c>
      <c r="C158" s="163">
        <v>2976</v>
      </c>
      <c r="D158" s="163">
        <v>3530</v>
      </c>
      <c r="E158" s="163">
        <v>1552</v>
      </c>
      <c r="F158" s="163">
        <v>3775</v>
      </c>
      <c r="G158" s="163">
        <v>3775</v>
      </c>
      <c r="H158" s="163">
        <v>3731</v>
      </c>
      <c r="I158" s="163">
        <v>4196</v>
      </c>
      <c r="J158" s="165">
        <f t="shared" si="80"/>
        <v>0.12463146609488063</v>
      </c>
      <c r="K158" s="164">
        <f t="shared" si="77"/>
        <v>0.18866855524079318</v>
      </c>
      <c r="L158" s="162">
        <f t="shared" si="78"/>
        <v>465</v>
      </c>
      <c r="M158" s="163">
        <f t="shared" si="79"/>
        <v>666</v>
      </c>
      <c r="N158" s="164">
        <f t="shared" si="76"/>
        <v>6.5045621070192693E-4</v>
      </c>
    </row>
    <row r="159" spans="1:14" x14ac:dyDescent="0.25">
      <c r="A159" s="1"/>
      <c r="B159" s="162" t="s">
        <v>128</v>
      </c>
      <c r="C159" s="163">
        <v>474</v>
      </c>
      <c r="D159" s="163">
        <v>548</v>
      </c>
      <c r="E159" s="163">
        <v>456</v>
      </c>
      <c r="F159" s="163">
        <v>566</v>
      </c>
      <c r="G159" s="163">
        <v>566</v>
      </c>
      <c r="H159" s="163">
        <v>787</v>
      </c>
      <c r="I159" s="163">
        <v>574</v>
      </c>
      <c r="J159" s="165">
        <f t="shared" si="80"/>
        <v>-0.27064803049555275</v>
      </c>
      <c r="K159" s="164">
        <f t="shared" si="77"/>
        <v>4.7445255474452663E-2</v>
      </c>
      <c r="L159" s="162">
        <f t="shared" si="78"/>
        <v>-213</v>
      </c>
      <c r="M159" s="163">
        <f t="shared" si="79"/>
        <v>26</v>
      </c>
      <c r="N159" s="164">
        <f t="shared" si="76"/>
        <v>8.8980425391540995E-5</v>
      </c>
    </row>
    <row r="160" spans="1:14" x14ac:dyDescent="0.25">
      <c r="A160" s="161" t="s">
        <v>144</v>
      </c>
      <c r="B160" s="162" t="s">
        <v>131</v>
      </c>
      <c r="C160" s="163">
        <v>1336</v>
      </c>
      <c r="D160" s="163">
        <v>1316</v>
      </c>
      <c r="E160" s="163">
        <v>593</v>
      </c>
      <c r="F160" s="163">
        <v>817</v>
      </c>
      <c r="G160" s="163">
        <v>817</v>
      </c>
      <c r="H160" s="163">
        <v>1154</v>
      </c>
      <c r="I160" s="163">
        <v>944</v>
      </c>
      <c r="J160" s="165">
        <f t="shared" si="80"/>
        <v>-0.18197573656845756</v>
      </c>
      <c r="K160" s="164">
        <f t="shared" si="77"/>
        <v>-0.28267477203647418</v>
      </c>
      <c r="L160" s="162">
        <f t="shared" si="78"/>
        <v>-210</v>
      </c>
      <c r="M160" s="163">
        <f t="shared" si="79"/>
        <v>-372</v>
      </c>
      <c r="N160" s="164">
        <f t="shared" si="76"/>
        <v>1.4633714559166326E-4</v>
      </c>
    </row>
    <row r="161" spans="1:14" x14ac:dyDescent="0.25">
      <c r="A161" s="167" t="s">
        <v>145</v>
      </c>
      <c r="B161" s="168" t="s">
        <v>145</v>
      </c>
      <c r="C161" s="169">
        <f t="shared" ref="C161:I161" si="81">C153-SUM(C154:C160)</f>
        <v>16333</v>
      </c>
      <c r="D161" s="169">
        <f t="shared" si="81"/>
        <v>17459</v>
      </c>
      <c r="E161" s="169">
        <f t="shared" si="81"/>
        <v>5515</v>
      </c>
      <c r="F161" s="169">
        <f t="shared" ref="F161" si="82">F153-SUM(F154:F160)</f>
        <v>11870</v>
      </c>
      <c r="G161" s="169">
        <f t="shared" si="81"/>
        <v>11870</v>
      </c>
      <c r="H161" s="169">
        <f t="shared" si="81"/>
        <v>17082</v>
      </c>
      <c r="I161" s="169">
        <f t="shared" si="81"/>
        <v>20836</v>
      </c>
      <c r="J161" s="171">
        <f t="shared" si="80"/>
        <v>0.21976349373609638</v>
      </c>
      <c r="K161" s="170">
        <f t="shared" si="77"/>
        <v>0.19342459476487761</v>
      </c>
      <c r="L161" s="168">
        <f>I161-H161</f>
        <v>3754</v>
      </c>
      <c r="M161" s="169">
        <f t="shared" si="79"/>
        <v>3377</v>
      </c>
      <c r="N161" s="170">
        <f t="shared" si="76"/>
        <v>3.2299584380803977E-3</v>
      </c>
    </row>
    <row r="162" spans="1:14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4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AEF9D4-70D6-4A45-8E7E-8426E62F5FFA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A57B9-6813-4A35-B6AF-8C5D9B4C1A39}">
  <sheetPr>
    <tabColor rgb="FFF29140"/>
  </sheetPr>
  <dimension ref="A4:P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271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875568</v>
      </c>
      <c r="D9" s="116">
        <v>-1.3371135205547668E-2</v>
      </c>
      <c r="E9" s="115">
        <v>893934</v>
      </c>
      <c r="F9" s="116">
        <f t="shared" ref="F9:F21" si="0">IFERROR(E9/C9-1,"-")</f>
        <v>2.0976097801655547E-2</v>
      </c>
      <c r="G9" s="115">
        <v>51667</v>
      </c>
      <c r="H9" s="116">
        <f t="shared" ref="H9:H21" si="1">IFERROR(G9/E9-1,"-")</f>
        <v>-0.94220266820593024</v>
      </c>
      <c r="I9" s="115">
        <v>576461</v>
      </c>
      <c r="J9" s="116">
        <f t="shared" ref="J9:J21" si="2">IFERROR(I9/C9-1,"-")</f>
        <v>-0.34161481461177201</v>
      </c>
      <c r="K9" s="115">
        <v>810733</v>
      </c>
      <c r="L9" s="116">
        <f t="shared" ref="L9:L21" si="3">IFERROR(K9/I9-1,"-")</f>
        <v>0.40639696354133248</v>
      </c>
      <c r="M9" s="115">
        <v>836960</v>
      </c>
      <c r="N9" s="116">
        <f>IFERROR(M9/K9-1,"-")</f>
        <v>3.2349737829840297E-2</v>
      </c>
      <c r="O9" s="116">
        <f>M9/C9-1</f>
        <v>-4.4094804743891935E-2</v>
      </c>
    </row>
    <row r="10" spans="1:16" x14ac:dyDescent="0.25">
      <c r="A10" s="1" t="s">
        <v>72</v>
      </c>
      <c r="B10" s="114" t="s">
        <v>73</v>
      </c>
      <c r="C10" s="115">
        <v>803828</v>
      </c>
      <c r="D10" s="116">
        <v>-4.9059719655207834E-3</v>
      </c>
      <c r="E10" s="115">
        <v>832182</v>
      </c>
      <c r="F10" s="116">
        <f t="shared" si="0"/>
        <v>3.5273715272421402E-2</v>
      </c>
      <c r="G10" s="115">
        <v>53867</v>
      </c>
      <c r="H10" s="116">
        <f t="shared" si="1"/>
        <v>-0.93527016926585771</v>
      </c>
      <c r="I10" s="115">
        <v>608977</v>
      </c>
      <c r="J10" s="116">
        <f t="shared" si="2"/>
        <v>-0.24240384758928524</v>
      </c>
      <c r="K10" s="115">
        <v>773844</v>
      </c>
      <c r="L10" s="116">
        <f t="shared" si="3"/>
        <v>0.27072779431735516</v>
      </c>
      <c r="M10" s="115">
        <v>824761</v>
      </c>
      <c r="N10" s="116">
        <f t="shared" ref="N10:N15" si="4">IFERROR(M10/K10-1,"-")</f>
        <v>6.5797499237572499E-2</v>
      </c>
      <c r="O10" s="116">
        <f>IFERROR(M10/C10-1,"-")</f>
        <v>2.6041640749016048E-2</v>
      </c>
    </row>
    <row r="11" spans="1:16" x14ac:dyDescent="0.25">
      <c r="A11" s="1" t="s">
        <v>74</v>
      </c>
      <c r="B11" s="114" t="s">
        <v>75</v>
      </c>
      <c r="C11" s="115">
        <v>863214</v>
      </c>
      <c r="D11" s="116">
        <v>-1.5107449897598824E-2</v>
      </c>
      <c r="E11" s="115">
        <v>381721</v>
      </c>
      <c r="F11" s="116">
        <f t="shared" si="0"/>
        <v>-0.55779099968258161</v>
      </c>
      <c r="G11" s="115">
        <v>73467</v>
      </c>
      <c r="H11" s="116">
        <f t="shared" si="1"/>
        <v>-0.80753744226804391</v>
      </c>
      <c r="I11" s="115">
        <v>747881</v>
      </c>
      <c r="J11" s="116">
        <f t="shared" si="2"/>
        <v>-0.13360881542699721</v>
      </c>
      <c r="K11" s="115">
        <v>818402</v>
      </c>
      <c r="L11" s="116">
        <f t="shared" si="3"/>
        <v>9.4294413148615863E-2</v>
      </c>
      <c r="M11" s="115">
        <v>866668</v>
      </c>
      <c r="N11" s="116">
        <f t="shared" si="4"/>
        <v>5.8975906705995396E-2</v>
      </c>
      <c r="O11" s="116">
        <f t="shared" ref="O11:O15" si="5">IFERROR(M11/C11-1,"-")</f>
        <v>4.0013252797104215E-3</v>
      </c>
    </row>
    <row r="12" spans="1:16" x14ac:dyDescent="0.25">
      <c r="A12" s="1" t="s">
        <v>76</v>
      </c>
      <c r="B12" s="114" t="s">
        <v>77</v>
      </c>
      <c r="C12" s="115">
        <v>768872</v>
      </c>
      <c r="D12" s="116">
        <v>6.4138476279236301E-3</v>
      </c>
      <c r="E12" s="115">
        <v>0</v>
      </c>
      <c r="F12" s="116">
        <f>IFERROR(E12/C12-1,"-")</f>
        <v>-1</v>
      </c>
      <c r="G12" s="115">
        <v>71140</v>
      </c>
      <c r="H12" s="116" t="str">
        <f t="shared" si="1"/>
        <v>-</v>
      </c>
      <c r="I12" s="115">
        <v>725227</v>
      </c>
      <c r="J12" s="116">
        <f t="shared" si="2"/>
        <v>-5.6764975184426025E-2</v>
      </c>
      <c r="K12" s="115">
        <v>745949</v>
      </c>
      <c r="L12" s="116">
        <f t="shared" si="3"/>
        <v>2.8573122622296276E-2</v>
      </c>
      <c r="M12" s="115">
        <v>789795</v>
      </c>
      <c r="N12" s="116">
        <f t="shared" si="4"/>
        <v>5.8778817318610344E-2</v>
      </c>
      <c r="O12" s="116">
        <f>IFERROR(M12/C12-1,"-")</f>
        <v>2.7212591952886722E-2</v>
      </c>
    </row>
    <row r="13" spans="1:16" x14ac:dyDescent="0.25">
      <c r="A13" s="1" t="s">
        <v>78</v>
      </c>
      <c r="B13" s="114" t="s">
        <v>79</v>
      </c>
      <c r="C13" s="115">
        <v>745816</v>
      </c>
      <c r="D13" s="116">
        <v>-5.0652803513279165E-3</v>
      </c>
      <c r="E13" s="115">
        <v>0</v>
      </c>
      <c r="F13" s="116">
        <f t="shared" si="0"/>
        <v>-1</v>
      </c>
      <c r="G13" s="115">
        <v>71284</v>
      </c>
      <c r="H13" s="116" t="str">
        <f t="shared" si="1"/>
        <v>-</v>
      </c>
      <c r="I13" s="115">
        <v>653261</v>
      </c>
      <c r="J13" s="116">
        <f t="shared" si="2"/>
        <v>-0.12409897347334997</v>
      </c>
      <c r="K13" s="115">
        <v>671021</v>
      </c>
      <c r="L13" s="116">
        <f t="shared" si="3"/>
        <v>2.7186683423623847E-2</v>
      </c>
      <c r="M13" s="115">
        <v>746827</v>
      </c>
      <c r="N13" s="116">
        <f t="shared" si="4"/>
        <v>0.11297112907047624</v>
      </c>
      <c r="O13" s="116">
        <f t="shared" si="5"/>
        <v>1.3555622298260239E-3</v>
      </c>
    </row>
    <row r="14" spans="1:16" x14ac:dyDescent="0.25">
      <c r="A14" s="1" t="s">
        <v>80</v>
      </c>
      <c r="B14" s="114" t="s">
        <v>81</v>
      </c>
      <c r="C14" s="115">
        <v>826901</v>
      </c>
      <c r="D14" s="116">
        <v>7.5434684602355695E-3</v>
      </c>
      <c r="E14" s="115">
        <v>0</v>
      </c>
      <c r="F14" s="116">
        <f t="shared" si="0"/>
        <v>-1</v>
      </c>
      <c r="G14" s="115">
        <v>113899</v>
      </c>
      <c r="H14" s="116" t="str">
        <f t="shared" si="1"/>
        <v>-</v>
      </c>
      <c r="I14" s="115">
        <v>672943</v>
      </c>
      <c r="J14" s="116">
        <f t="shared" si="2"/>
        <v>-0.18618673819477782</v>
      </c>
      <c r="K14" s="115">
        <v>758024</v>
      </c>
      <c r="L14" s="116">
        <f t="shared" si="3"/>
        <v>0.12643121334199181</v>
      </c>
      <c r="M14" s="115">
        <v>787690</v>
      </c>
      <c r="N14" s="116">
        <f t="shared" si="4"/>
        <v>3.9135964032801063E-2</v>
      </c>
      <c r="O14" s="116">
        <f t="shared" si="5"/>
        <v>-4.7419219471254714E-2</v>
      </c>
    </row>
    <row r="15" spans="1:16" x14ac:dyDescent="0.25">
      <c r="A15" s="1" t="s">
        <v>82</v>
      </c>
      <c r="B15" s="114" t="s">
        <v>83</v>
      </c>
      <c r="C15" s="115">
        <v>925657</v>
      </c>
      <c r="D15" s="116">
        <v>1.5810150891632402E-2</v>
      </c>
      <c r="E15" s="115">
        <v>0</v>
      </c>
      <c r="F15" s="116">
        <f t="shared" si="0"/>
        <v>-1</v>
      </c>
      <c r="G15" s="115">
        <v>254312</v>
      </c>
      <c r="H15" s="116" t="str">
        <f t="shared" si="1"/>
        <v>-</v>
      </c>
      <c r="I15" s="115">
        <v>858220</v>
      </c>
      <c r="J15" s="116">
        <f t="shared" si="2"/>
        <v>-7.2853119460015936E-2</v>
      </c>
      <c r="K15" s="115">
        <v>871300</v>
      </c>
      <c r="L15" s="116">
        <f t="shared" si="3"/>
        <v>1.5240847335182162E-2</v>
      </c>
      <c r="M15" s="115">
        <v>895588</v>
      </c>
      <c r="N15" s="116">
        <f t="shared" si="4"/>
        <v>2.7875588201538015E-2</v>
      </c>
      <c r="O15" s="116">
        <f t="shared" si="5"/>
        <v>-3.2483954639785595E-2</v>
      </c>
    </row>
    <row r="16" spans="1:16" x14ac:dyDescent="0.25">
      <c r="A16" s="1" t="s">
        <v>84</v>
      </c>
      <c r="B16" s="114" t="s">
        <v>85</v>
      </c>
      <c r="C16" s="115">
        <v>967054</v>
      </c>
      <c r="D16" s="116">
        <v>-1.2211327985748865E-2</v>
      </c>
      <c r="E16" s="115">
        <v>191201</v>
      </c>
      <c r="F16" s="116">
        <f t="shared" si="0"/>
        <v>-0.80228508439032353</v>
      </c>
      <c r="G16" s="115">
        <v>386772</v>
      </c>
      <c r="H16" s="116">
        <f t="shared" si="1"/>
        <v>1.0228555289982793</v>
      </c>
      <c r="I16" s="115">
        <v>895466</v>
      </c>
      <c r="J16" s="116">
        <f t="shared" si="2"/>
        <v>-7.4026889915144389E-2</v>
      </c>
      <c r="K16" s="115">
        <v>947197</v>
      </c>
      <c r="L16" s="116">
        <f t="shared" si="3"/>
        <v>5.7769920912686734E-2</v>
      </c>
      <c r="M16" s="115">
        <v>936279</v>
      </c>
      <c r="N16" s="116">
        <f>IFERROR(M16/K16-1,"-")</f>
        <v>-1.1526641237250557E-2</v>
      </c>
      <c r="O16" s="116">
        <f>IFERROR(M16/C16-1,"-")</f>
        <v>-3.1823455567114189E-2</v>
      </c>
    </row>
    <row r="17" spans="1:16" x14ac:dyDescent="0.25">
      <c r="A17" s="1" t="s">
        <v>86</v>
      </c>
      <c r="B17" s="114" t="s">
        <v>87</v>
      </c>
      <c r="C17" s="115">
        <v>796998</v>
      </c>
      <c r="D17" s="116">
        <v>-4.3174890541093802E-2</v>
      </c>
      <c r="E17" s="115">
        <v>105790</v>
      </c>
      <c r="F17" s="116">
        <f t="shared" si="0"/>
        <v>-0.86726440969738949</v>
      </c>
      <c r="G17" s="115">
        <v>422869</v>
      </c>
      <c r="H17" s="116">
        <f t="shared" si="1"/>
        <v>2.99724926741658</v>
      </c>
      <c r="I17" s="115">
        <v>748642</v>
      </c>
      <c r="J17" s="116">
        <f t="shared" si="2"/>
        <v>-6.067267420997291E-2</v>
      </c>
      <c r="K17" s="115">
        <v>799868</v>
      </c>
      <c r="L17" s="116">
        <f t="shared" si="3"/>
        <v>6.8425228613943734E-2</v>
      </c>
      <c r="M17" s="115">
        <v>807680</v>
      </c>
      <c r="N17" s="116">
        <f>IFERROR(M17/K17-1,"-")</f>
        <v>9.7666114908960822E-3</v>
      </c>
      <c r="O17" s="116">
        <f>IFERROR(M17/C17-1,"-")</f>
        <v>1.3402793984426564E-2</v>
      </c>
    </row>
    <row r="18" spans="1:16" x14ac:dyDescent="0.25">
      <c r="A18" s="1" t="s">
        <v>88</v>
      </c>
      <c r="B18" s="114" t="s">
        <v>89</v>
      </c>
      <c r="C18" s="115">
        <v>827986</v>
      </c>
      <c r="D18" s="116">
        <v>-7.7583450586936498E-2</v>
      </c>
      <c r="E18" s="115">
        <v>101639</v>
      </c>
      <c r="F18" s="116">
        <f t="shared" si="0"/>
        <v>-0.8772455089820359</v>
      </c>
      <c r="G18" s="115">
        <v>627412</v>
      </c>
      <c r="H18" s="116">
        <f t="shared" si="1"/>
        <v>5.1729454244925668</v>
      </c>
      <c r="I18" s="115">
        <v>801936</v>
      </c>
      <c r="J18" s="116">
        <f t="shared" si="2"/>
        <v>-3.1461884621237557E-2</v>
      </c>
      <c r="K18" s="115">
        <v>863416</v>
      </c>
      <c r="L18" s="116">
        <f t="shared" si="3"/>
        <v>7.6664471977813786E-2</v>
      </c>
      <c r="M18" s="115">
        <v>870321</v>
      </c>
      <c r="N18" s="116">
        <f>IFERROR(M18/K18-1,"-")</f>
        <v>7.997303733078942E-3</v>
      </c>
      <c r="O18" s="116">
        <f>IFERROR(M18/C18-1,"-")</f>
        <v>5.1130091571596648E-2</v>
      </c>
    </row>
    <row r="19" spans="1:16" x14ac:dyDescent="0.25">
      <c r="A19" s="1" t="s">
        <v>90</v>
      </c>
      <c r="B19" s="114" t="s">
        <v>91</v>
      </c>
      <c r="C19" s="115">
        <v>828275</v>
      </c>
      <c r="D19" s="116">
        <v>8.4754430096163347E-3</v>
      </c>
      <c r="E19" s="115">
        <v>110775</v>
      </c>
      <c r="F19" s="116">
        <f t="shared" si="0"/>
        <v>-0.86625818719628145</v>
      </c>
      <c r="G19" s="115">
        <v>660916</v>
      </c>
      <c r="H19" s="116">
        <f t="shared" si="1"/>
        <v>4.9662920334010385</v>
      </c>
      <c r="I19" s="115">
        <v>785918</v>
      </c>
      <c r="J19" s="116">
        <f t="shared" si="2"/>
        <v>-5.1138812592436134E-2</v>
      </c>
      <c r="K19" s="115">
        <v>847777</v>
      </c>
      <c r="L19" s="116">
        <f t="shared" si="3"/>
        <v>7.8709229207118314E-2</v>
      </c>
      <c r="M19" s="115">
        <v>817457</v>
      </c>
      <c r="N19" s="116">
        <f>IFERROR(M19/K19-1,"-")</f>
        <v>-3.5764121933008375E-2</v>
      </c>
      <c r="O19" s="116">
        <f>IFERROR(M19/C19-1,"-")</f>
        <v>-1.3060879538800529E-2</v>
      </c>
    </row>
    <row r="20" spans="1:16" x14ac:dyDescent="0.25">
      <c r="A20" s="1" t="s">
        <v>92</v>
      </c>
      <c r="B20" s="114" t="s">
        <v>93</v>
      </c>
      <c r="C20" s="115">
        <v>863408</v>
      </c>
      <c r="D20" s="116">
        <v>3.440558770321922E-2</v>
      </c>
      <c r="E20" s="115">
        <v>118240</v>
      </c>
      <c r="F20" s="116">
        <f t="shared" si="0"/>
        <v>-0.86305431499360674</v>
      </c>
      <c r="G20" s="115">
        <v>579557</v>
      </c>
      <c r="H20" s="116">
        <f t="shared" si="1"/>
        <v>3.9015307848443843</v>
      </c>
      <c r="I20" s="115">
        <v>790311</v>
      </c>
      <c r="J20" s="116">
        <f t="shared" si="2"/>
        <v>-8.4661017734373512E-2</v>
      </c>
      <c r="K20" s="115">
        <v>831777</v>
      </c>
      <c r="L20" s="116">
        <f t="shared" si="3"/>
        <v>5.2467952489589464E-2</v>
      </c>
      <c r="M20" s="115">
        <v>834955</v>
      </c>
      <c r="N20" s="116">
        <f>IFERROR(M20/K20-1,"-")</f>
        <v>3.8207356058175268E-3</v>
      </c>
      <c r="O20" s="116">
        <f>IFERROR(M20/C20-1,"-")</f>
        <v>-3.2954292756147696E-2</v>
      </c>
    </row>
    <row r="21" spans="1:16" ht="15.75" x14ac:dyDescent="0.25">
      <c r="A21" s="1" t="s">
        <v>0</v>
      </c>
      <c r="B21" s="117" t="s">
        <v>30</v>
      </c>
      <c r="C21" s="118">
        <v>10093577</v>
      </c>
      <c r="D21" s="119">
        <v>-8.7646592409611479E-3</v>
      </c>
      <c r="E21" s="118">
        <v>2858440</v>
      </c>
      <c r="F21" s="119">
        <f t="shared" si="0"/>
        <v>-0.71680604408130044</v>
      </c>
      <c r="G21" s="118">
        <v>3367162</v>
      </c>
      <c r="H21" s="119">
        <f t="shared" si="1"/>
        <v>0.17797190075705638</v>
      </c>
      <c r="I21" s="118">
        <v>8865243</v>
      </c>
      <c r="J21" s="119">
        <f t="shared" si="2"/>
        <v>-0.12169461827060912</v>
      </c>
      <c r="K21" s="118">
        <v>9739308</v>
      </c>
      <c r="L21" s="119">
        <f t="shared" si="3"/>
        <v>9.8594590131370285E-2</v>
      </c>
      <c r="M21" s="118">
        <v>10014981</v>
      </c>
      <c r="N21" s="119">
        <v>2.8305193757092395E-2</v>
      </c>
      <c r="O21" s="119">
        <v>-7.7867340785134909E-3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C24" s="120"/>
      <c r="K24" s="120"/>
      <c r="N24" s="79"/>
      <c r="O24" s="79"/>
    </row>
    <row r="26" spans="1:16" ht="48.75" customHeight="1" thickBot="1" x14ac:dyDescent="0.3">
      <c r="B26" s="270" t="s">
        <v>272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C7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CONCATENATE("var. ",RIGHT(C29,2),"/",RIGHT(C29-1,2))</f>
        <v>var. 19/18</v>
      </c>
      <c r="E30" s="113" t="s">
        <v>69</v>
      </c>
      <c r="F30" s="112" t="str">
        <f>CONCATENATE("var. ",RIGHT(E29,2),"/",RIGHT(E29-1,2))</f>
        <v>var. 20/19</v>
      </c>
      <c r="G30" s="113" t="s">
        <v>69</v>
      </c>
      <c r="H30" s="112" t="str">
        <f>CONCATENATE("var. ",RIGHT(G29,2),"/",RIGHT(G29-1,2))</f>
        <v>var. 21/20</v>
      </c>
      <c r="I30" s="113" t="s">
        <v>69</v>
      </c>
      <c r="J30" s="112" t="s">
        <v>136</v>
      </c>
      <c r="K30" s="113" t="s">
        <v>69</v>
      </c>
      <c r="L30" s="112" t="s">
        <v>248</v>
      </c>
      <c r="M30" s="113" t="s">
        <v>69</v>
      </c>
      <c r="N30" s="112" t="s">
        <v>273</v>
      </c>
      <c r="O30" s="112" t="s">
        <v>274</v>
      </c>
    </row>
    <row r="31" spans="1:16" x14ac:dyDescent="0.25">
      <c r="B31" s="114" t="s">
        <v>71</v>
      </c>
      <c r="C31" s="115">
        <v>29110</v>
      </c>
      <c r="D31" s="116">
        <v>-0.32802400738688831</v>
      </c>
      <c r="E31" s="115">
        <v>37671</v>
      </c>
      <c r="F31" s="116">
        <f t="shared" ref="F31:F43" si="6">IFERROR(E31/C31-1,"-")</f>
        <v>0.29409137753349368</v>
      </c>
      <c r="G31" s="115">
        <v>5567</v>
      </c>
      <c r="H31" s="116">
        <f t="shared" ref="H31:H43" si="7">IFERROR(G31/E31-1,"-")</f>
        <v>-0.85222054099970801</v>
      </c>
      <c r="I31" s="115">
        <v>23050</v>
      </c>
      <c r="J31" s="116">
        <f t="shared" ref="J31:J43" si="8">IFERROR(I31/G31-1,"-")</f>
        <v>3.1404706305011674</v>
      </c>
      <c r="K31" s="115">
        <v>31748</v>
      </c>
      <c r="L31" s="116">
        <f t="shared" ref="L31:L43" si="9">IFERROR(K31/I31-1,"-")</f>
        <v>0.377353579175705</v>
      </c>
      <c r="M31" s="115">
        <v>32373</v>
      </c>
      <c r="N31" s="116">
        <f t="shared" ref="N31:N41" si="10">IFERROR(M31/K31-1,"-")</f>
        <v>1.9686279450674027E-2</v>
      </c>
      <c r="O31" s="116">
        <f t="shared" ref="O31" si="11">M31/C31-1</f>
        <v>0.11209206458261756</v>
      </c>
    </row>
    <row r="32" spans="1:16" x14ac:dyDescent="0.25">
      <c r="B32" s="114" t="s">
        <v>73</v>
      </c>
      <c r="C32" s="115">
        <v>35047</v>
      </c>
      <c r="D32" s="116">
        <v>-1.9417475728155331E-2</v>
      </c>
      <c r="E32" s="115">
        <v>31441</v>
      </c>
      <c r="F32" s="116">
        <f t="shared" si="6"/>
        <v>-0.1028904043142066</v>
      </c>
      <c r="G32" s="115">
        <v>8033</v>
      </c>
      <c r="H32" s="116">
        <f t="shared" si="7"/>
        <v>-0.74450558188352789</v>
      </c>
      <c r="I32" s="115">
        <v>23773</v>
      </c>
      <c r="J32" s="116">
        <f t="shared" si="8"/>
        <v>1.9594174032117517</v>
      </c>
      <c r="K32" s="115">
        <v>21281</v>
      </c>
      <c r="L32" s="116">
        <f t="shared" si="9"/>
        <v>-0.10482480124510996</v>
      </c>
      <c r="M32" s="115">
        <v>26641</v>
      </c>
      <c r="N32" s="116">
        <f t="shared" si="10"/>
        <v>0.25186786335228617</v>
      </c>
      <c r="O32" s="116">
        <f>IFERROR(M32/C32-1,"-")</f>
        <v>-0.23984934516506407</v>
      </c>
    </row>
    <row r="33" spans="2:16" x14ac:dyDescent="0.25">
      <c r="B33" s="114" t="s">
        <v>75</v>
      </c>
      <c r="C33" s="115">
        <v>34361</v>
      </c>
      <c r="D33" s="116">
        <v>-0.31782807226523724</v>
      </c>
      <c r="E33" s="115">
        <v>13981</v>
      </c>
      <c r="F33" s="116">
        <f t="shared" si="6"/>
        <v>-0.59311428654579323</v>
      </c>
      <c r="G33" s="115">
        <v>11915</v>
      </c>
      <c r="H33" s="116">
        <f t="shared" si="7"/>
        <v>-0.14777197625348693</v>
      </c>
      <c r="I33" s="115">
        <v>26880</v>
      </c>
      <c r="J33" s="116">
        <f t="shared" si="8"/>
        <v>1.2559798573227026</v>
      </c>
      <c r="K33" s="115">
        <v>24322</v>
      </c>
      <c r="L33" s="116">
        <f t="shared" si="9"/>
        <v>-9.5163690476190443E-2</v>
      </c>
      <c r="M33" s="115">
        <v>38910</v>
      </c>
      <c r="N33" s="116">
        <f t="shared" si="10"/>
        <v>0.59978620179261566</v>
      </c>
      <c r="O33" s="116">
        <f t="shared" ref="O33:O42" si="12">IFERROR(M33/C33-1,"-")</f>
        <v>0.13238846366520174</v>
      </c>
    </row>
    <row r="34" spans="2:16" x14ac:dyDescent="0.25">
      <c r="B34" s="114" t="s">
        <v>77</v>
      </c>
      <c r="C34" s="115">
        <v>59339</v>
      </c>
      <c r="D34" s="116">
        <v>0.39188872208669534</v>
      </c>
      <c r="E34" s="115">
        <v>0</v>
      </c>
      <c r="F34" s="116">
        <f t="shared" si="6"/>
        <v>-1</v>
      </c>
      <c r="G34" s="115">
        <v>15305</v>
      </c>
      <c r="H34" s="116" t="str">
        <f t="shared" si="7"/>
        <v>-</v>
      </c>
      <c r="I34" s="115">
        <v>48682</v>
      </c>
      <c r="J34" s="116">
        <f t="shared" si="8"/>
        <v>2.1807905913100294</v>
      </c>
      <c r="K34" s="115">
        <v>46080</v>
      </c>
      <c r="L34" s="116">
        <f t="shared" si="9"/>
        <v>-5.3448913356065941E-2</v>
      </c>
      <c r="M34" s="115">
        <v>38278</v>
      </c>
      <c r="N34" s="116">
        <f t="shared" si="10"/>
        <v>-0.16931423611111107</v>
      </c>
      <c r="O34" s="116">
        <f t="shared" si="12"/>
        <v>-0.35492677665616201</v>
      </c>
    </row>
    <row r="35" spans="2:16" x14ac:dyDescent="0.25">
      <c r="B35" s="114" t="s">
        <v>79</v>
      </c>
      <c r="C35" s="115">
        <v>43826</v>
      </c>
      <c r="D35" s="116">
        <v>-1.5699045480067397E-2</v>
      </c>
      <c r="E35" s="115">
        <v>0</v>
      </c>
      <c r="F35" s="116">
        <f t="shared" si="6"/>
        <v>-1</v>
      </c>
      <c r="G35" s="115">
        <v>16133</v>
      </c>
      <c r="H35" s="116" t="str">
        <f t="shared" si="7"/>
        <v>-</v>
      </c>
      <c r="I35" s="115">
        <v>35593</v>
      </c>
      <c r="J35" s="116">
        <f t="shared" si="8"/>
        <v>1.2062232690758075</v>
      </c>
      <c r="K35" s="115">
        <v>29396</v>
      </c>
      <c r="L35" s="116">
        <f t="shared" si="9"/>
        <v>-0.17410726828308942</v>
      </c>
      <c r="M35" s="115">
        <v>41371</v>
      </c>
      <c r="N35" s="116">
        <f t="shared" si="10"/>
        <v>0.40736834943529732</v>
      </c>
      <c r="O35" s="116">
        <f t="shared" si="12"/>
        <v>-5.6016976224159132E-2</v>
      </c>
    </row>
    <row r="36" spans="2:16" x14ac:dyDescent="0.25">
      <c r="B36" s="114" t="s">
        <v>81</v>
      </c>
      <c r="C36" s="115">
        <v>55200</v>
      </c>
      <c r="D36" s="116">
        <v>0.1401660676663774</v>
      </c>
      <c r="E36" s="115">
        <v>0</v>
      </c>
      <c r="F36" s="116">
        <f t="shared" si="6"/>
        <v>-1</v>
      </c>
      <c r="G36" s="115">
        <v>23727</v>
      </c>
      <c r="H36" s="116" t="str">
        <f t="shared" si="7"/>
        <v>-</v>
      </c>
      <c r="I36" s="115">
        <v>44483</v>
      </c>
      <c r="J36" s="116">
        <f t="shared" si="8"/>
        <v>0.87478400134867451</v>
      </c>
      <c r="K36" s="115">
        <v>44590</v>
      </c>
      <c r="L36" s="116">
        <f t="shared" si="9"/>
        <v>2.4054133039588255E-3</v>
      </c>
      <c r="M36" s="115">
        <v>47095</v>
      </c>
      <c r="N36" s="116">
        <f t="shared" si="10"/>
        <v>5.6178515362188763E-2</v>
      </c>
      <c r="O36" s="116">
        <f t="shared" si="12"/>
        <v>-0.14682971014492752</v>
      </c>
    </row>
    <row r="37" spans="2:16" x14ac:dyDescent="0.25">
      <c r="B37" s="114" t="s">
        <v>83</v>
      </c>
      <c r="C37" s="115">
        <v>74982</v>
      </c>
      <c r="D37" s="116">
        <v>-0.15950768954849126</v>
      </c>
      <c r="E37" s="115">
        <v>0</v>
      </c>
      <c r="F37" s="116">
        <f t="shared" si="6"/>
        <v>-1</v>
      </c>
      <c r="G37" s="115">
        <v>62543</v>
      </c>
      <c r="H37" s="116" t="str">
        <f t="shared" si="7"/>
        <v>-</v>
      </c>
      <c r="I37" s="115">
        <v>72292</v>
      </c>
      <c r="J37" s="116">
        <f t="shared" si="8"/>
        <v>0.15587675679132751</v>
      </c>
      <c r="K37" s="115">
        <v>66167</v>
      </c>
      <c r="L37" s="116">
        <f t="shared" si="9"/>
        <v>-8.4725834117191368E-2</v>
      </c>
      <c r="M37" s="115">
        <v>72329</v>
      </c>
      <c r="N37" s="116">
        <f t="shared" si="10"/>
        <v>9.3127994317409035E-2</v>
      </c>
      <c r="O37" s="116">
        <f t="shared" si="12"/>
        <v>-3.538182497132647E-2</v>
      </c>
    </row>
    <row r="38" spans="2:16" x14ac:dyDescent="0.25">
      <c r="B38" s="114" t="s">
        <v>85</v>
      </c>
      <c r="C38" s="115">
        <v>108676</v>
      </c>
      <c r="D38" s="116">
        <v>-0.10438265398625368</v>
      </c>
      <c r="E38" s="115">
        <v>60743</v>
      </c>
      <c r="F38" s="116">
        <f t="shared" si="6"/>
        <v>-0.44106334425264093</v>
      </c>
      <c r="G38" s="115">
        <v>68184</v>
      </c>
      <c r="H38" s="116">
        <f t="shared" si="7"/>
        <v>0.12249971190095987</v>
      </c>
      <c r="I38" s="115">
        <v>87149</v>
      </c>
      <c r="J38" s="116">
        <f t="shared" si="8"/>
        <v>0.27814443271148659</v>
      </c>
      <c r="K38" s="115">
        <v>132200</v>
      </c>
      <c r="L38" s="116">
        <f t="shared" si="9"/>
        <v>0.51694224833331415</v>
      </c>
      <c r="M38" s="115">
        <v>90782</v>
      </c>
      <c r="N38" s="116">
        <f t="shared" si="10"/>
        <v>-0.31329803328290473</v>
      </c>
      <c r="O38" s="116">
        <f t="shared" si="12"/>
        <v>-0.16465456954617397</v>
      </c>
    </row>
    <row r="39" spans="2:16" x14ac:dyDescent="0.25">
      <c r="B39" s="114" t="s">
        <v>87</v>
      </c>
      <c r="C39" s="115">
        <v>44639</v>
      </c>
      <c r="D39" s="116">
        <v>-0.38215916955017304</v>
      </c>
      <c r="E39" s="115">
        <v>30758</v>
      </c>
      <c r="F39" s="116">
        <f t="shared" si="6"/>
        <v>-0.31096126705347338</v>
      </c>
      <c r="G39" s="115">
        <v>42507</v>
      </c>
      <c r="H39" s="116">
        <f t="shared" si="7"/>
        <v>0.38198192340204185</v>
      </c>
      <c r="I39" s="115">
        <v>45509</v>
      </c>
      <c r="J39" s="116">
        <f t="shared" si="8"/>
        <v>7.0623661985084851E-2</v>
      </c>
      <c r="K39" s="115">
        <v>54675</v>
      </c>
      <c r="L39" s="116">
        <f t="shared" si="9"/>
        <v>0.20141070996945665</v>
      </c>
      <c r="M39" s="115">
        <v>51020</v>
      </c>
      <c r="N39" s="116">
        <f t="shared" si="10"/>
        <v>-6.6849565614997664E-2</v>
      </c>
      <c r="O39" s="116">
        <f t="shared" si="12"/>
        <v>0.14294675059925188</v>
      </c>
    </row>
    <row r="40" spans="2:16" x14ac:dyDescent="0.25">
      <c r="B40" s="114" t="s">
        <v>89</v>
      </c>
      <c r="C40" s="115">
        <v>50417</v>
      </c>
      <c r="D40" s="116">
        <v>-2.8461864570085149E-2</v>
      </c>
      <c r="E40" s="115">
        <v>28673</v>
      </c>
      <c r="F40" s="116">
        <f t="shared" si="6"/>
        <v>-0.43128309895471761</v>
      </c>
      <c r="G40" s="115">
        <v>36401</v>
      </c>
      <c r="H40" s="116">
        <f t="shared" si="7"/>
        <v>0.26952184982387606</v>
      </c>
      <c r="I40" s="115">
        <v>38548</v>
      </c>
      <c r="J40" s="116">
        <f t="shared" si="8"/>
        <v>5.8981896101755416E-2</v>
      </c>
      <c r="K40" s="115">
        <v>44421</v>
      </c>
      <c r="L40" s="116">
        <f t="shared" si="9"/>
        <v>0.15235550482515303</v>
      </c>
      <c r="M40" s="115">
        <v>43620</v>
      </c>
      <c r="N40" s="116">
        <f t="shared" si="10"/>
        <v>-1.8032011886270016E-2</v>
      </c>
      <c r="O40" s="116">
        <f t="shared" si="12"/>
        <v>-0.13481563758256143</v>
      </c>
    </row>
    <row r="41" spans="2:16" x14ac:dyDescent="0.25">
      <c r="B41" s="114" t="s">
        <v>91</v>
      </c>
      <c r="C41" s="115">
        <v>38894</v>
      </c>
      <c r="D41" s="116">
        <v>9.7801236275367742E-2</v>
      </c>
      <c r="E41" s="115">
        <v>10757</v>
      </c>
      <c r="F41" s="116">
        <f t="shared" si="6"/>
        <v>-0.7234277780634546</v>
      </c>
      <c r="G41" s="115">
        <v>27872</v>
      </c>
      <c r="H41" s="116">
        <f t="shared" si="7"/>
        <v>1.5910569861485544</v>
      </c>
      <c r="I41" s="115">
        <v>30570</v>
      </c>
      <c r="J41" s="116">
        <f t="shared" si="8"/>
        <v>9.6799655568312382E-2</v>
      </c>
      <c r="K41" s="115">
        <v>36335</v>
      </c>
      <c r="L41" s="116">
        <f t="shared" si="9"/>
        <v>0.18858357867190056</v>
      </c>
      <c r="M41" s="115">
        <v>27880</v>
      </c>
      <c r="N41" s="116">
        <f t="shared" si="10"/>
        <v>-0.23269574790147241</v>
      </c>
      <c r="O41" s="116">
        <f t="shared" si="12"/>
        <v>-0.28317992492415278</v>
      </c>
    </row>
    <row r="42" spans="2:16" x14ac:dyDescent="0.25">
      <c r="B42" s="114" t="s">
        <v>93</v>
      </c>
      <c r="C42" s="115">
        <v>40039</v>
      </c>
      <c r="D42" s="116">
        <v>-4.0545397905633718E-2</v>
      </c>
      <c r="E42" s="115">
        <v>8464</v>
      </c>
      <c r="F42" s="116">
        <f t="shared" si="6"/>
        <v>-0.78860610904368245</v>
      </c>
      <c r="G42" s="115">
        <v>32687</v>
      </c>
      <c r="H42" s="116">
        <f t="shared" si="7"/>
        <v>2.8618856332703215</v>
      </c>
      <c r="I42" s="115">
        <v>36689</v>
      </c>
      <c r="J42" s="116">
        <f t="shared" si="8"/>
        <v>0.12243399516627407</v>
      </c>
      <c r="K42" s="115">
        <v>45648</v>
      </c>
      <c r="L42" s="116">
        <f t="shared" si="9"/>
        <v>0.24418763117010545</v>
      </c>
      <c r="M42" s="115">
        <v>41448</v>
      </c>
      <c r="N42" s="116">
        <f>IFERROR(M42/K42-1,"-")</f>
        <v>-9.2008412197686629E-2</v>
      </c>
      <c r="O42" s="116">
        <f t="shared" si="12"/>
        <v>3.5190689078148818E-2</v>
      </c>
    </row>
    <row r="43" spans="2:16" ht="15.75" x14ac:dyDescent="0.25">
      <c r="B43" s="117" t="s">
        <v>30</v>
      </c>
      <c r="C43" s="118">
        <v>614530</v>
      </c>
      <c r="D43" s="119">
        <v>-9.2086989924061058E-2</v>
      </c>
      <c r="E43" s="118">
        <v>241430</v>
      </c>
      <c r="F43" s="119">
        <f t="shared" si="6"/>
        <v>-0.60713065269392863</v>
      </c>
      <c r="G43" s="118">
        <v>350874</v>
      </c>
      <c r="H43" s="119">
        <f t="shared" si="7"/>
        <v>0.45331566085407782</v>
      </c>
      <c r="I43" s="118">
        <v>513218</v>
      </c>
      <c r="J43" s="119">
        <f t="shared" si="8"/>
        <v>0.4626846104299549</v>
      </c>
      <c r="K43" s="118">
        <v>576863</v>
      </c>
      <c r="L43" s="119">
        <f t="shared" si="9"/>
        <v>0.12401162858668235</v>
      </c>
      <c r="M43" s="118">
        <v>551747</v>
      </c>
      <c r="N43" s="119">
        <v>-4.3538933854312067E-2</v>
      </c>
      <c r="O43" s="119">
        <v>-0.10216425560997833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  <c r="K46" s="120"/>
      <c r="N46" s="79"/>
      <c r="O46" s="79"/>
    </row>
    <row r="48" spans="2:16" ht="48.75" customHeight="1" thickBot="1" x14ac:dyDescent="0.3">
      <c r="B48" s="270" t="s">
        <v>275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C7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CONCATENATE("var. ",RIGHT(C51,2),"/",RIGHT(C51-1,2))</f>
        <v>var. 19/18</v>
      </c>
      <c r="E52" s="113" t="s">
        <v>69</v>
      </c>
      <c r="F52" s="112" t="str">
        <f>CONCATENATE("var. ",RIGHT(E51,2),"/",RIGHT(E51-1,2))</f>
        <v>var. 20/19</v>
      </c>
      <c r="G52" s="113" t="s">
        <v>69</v>
      </c>
      <c r="H52" s="112" t="str">
        <f>CONCATENATE("var. ",RIGHT(G51,2),"/",RIGHT(G51-1,2))</f>
        <v>var. 21/20</v>
      </c>
      <c r="I52" s="113" t="s">
        <v>69</v>
      </c>
      <c r="J52" s="112" t="s">
        <v>136</v>
      </c>
      <c r="K52" s="113" t="s">
        <v>69</v>
      </c>
      <c r="L52" s="112" t="s">
        <v>248</v>
      </c>
      <c r="M52" s="113" t="s">
        <v>69</v>
      </c>
      <c r="N52" s="112" t="s">
        <v>273</v>
      </c>
      <c r="O52" s="112" t="s">
        <v>274</v>
      </c>
    </row>
    <row r="53" spans="1:16" x14ac:dyDescent="0.25">
      <c r="A53" s="1">
        <v>1</v>
      </c>
      <c r="B53" s="114" t="s">
        <v>71</v>
      </c>
      <c r="C53" s="115">
        <v>24298</v>
      </c>
      <c r="D53" s="116">
        <v>-0.27231888832320084</v>
      </c>
      <c r="E53" s="115">
        <v>23617</v>
      </c>
      <c r="F53" s="116">
        <f t="shared" ref="F53:F65" si="13">IFERROR(E53/C53-1,"-")</f>
        <v>-2.8026998106840062E-2</v>
      </c>
      <c r="G53" s="115">
        <v>1838</v>
      </c>
      <c r="H53" s="116">
        <f t="shared" ref="H53:H65" si="14">IFERROR(G53/E53-1,"-")</f>
        <v>-0.92217470466189611</v>
      </c>
      <c r="I53" s="115">
        <v>16394</v>
      </c>
      <c r="J53" s="116">
        <f t="shared" ref="J53:J65" si="15">IFERROR(I53/G53-1,"-")</f>
        <v>7.9194776931447226</v>
      </c>
      <c r="K53" s="115">
        <v>25146</v>
      </c>
      <c r="L53" s="116">
        <f>IFERROR(K53/I53-1,"-")</f>
        <v>0.53385384896913513</v>
      </c>
      <c r="M53" s="115">
        <v>18647</v>
      </c>
      <c r="N53" s="116">
        <f t="shared" ref="N53:N63" si="16">IFERROR(M53/K53-1,"-")</f>
        <v>-0.25845064821442776</v>
      </c>
      <c r="O53" s="116">
        <f t="shared" ref="O53" si="17">IFERROR(M53/C53-1,"-")</f>
        <v>-0.23257058194090052</v>
      </c>
    </row>
    <row r="54" spans="1:16" x14ac:dyDescent="0.25">
      <c r="A54" s="1">
        <v>2</v>
      </c>
      <c r="B54" s="114" t="s">
        <v>73</v>
      </c>
      <c r="C54" s="115">
        <v>24362</v>
      </c>
      <c r="D54" s="116">
        <v>-0.16597055802807259</v>
      </c>
      <c r="E54" s="115">
        <v>21412</v>
      </c>
      <c r="F54" s="116">
        <f t="shared" si="13"/>
        <v>-0.12109022247762913</v>
      </c>
      <c r="G54" s="115">
        <v>3018</v>
      </c>
      <c r="H54" s="116">
        <f t="shared" si="14"/>
        <v>-0.85905099943956653</v>
      </c>
      <c r="I54" s="115">
        <v>16294</v>
      </c>
      <c r="J54" s="116">
        <f t="shared" si="15"/>
        <v>4.3989396951623592</v>
      </c>
      <c r="K54" s="115">
        <v>16027</v>
      </c>
      <c r="L54" s="116">
        <f t="shared" ref="L54:L65" si="18">IFERROR(K54/I54-1,"-")</f>
        <v>-1.6386399901804349E-2</v>
      </c>
      <c r="M54" s="115">
        <v>16643</v>
      </c>
      <c r="N54" s="116">
        <f t="shared" si="16"/>
        <v>3.8435140700068704E-2</v>
      </c>
      <c r="O54" s="116">
        <f>IFERROR(M54/C54-1,"-")</f>
        <v>-0.31684590756095554</v>
      </c>
    </row>
    <row r="55" spans="1:16" x14ac:dyDescent="0.25">
      <c r="A55" s="1">
        <v>3</v>
      </c>
      <c r="B55" s="114" t="s">
        <v>75</v>
      </c>
      <c r="C55" s="115">
        <v>21192</v>
      </c>
      <c r="D55" s="116">
        <v>-0.40160948750529435</v>
      </c>
      <c r="E55" s="115">
        <v>7343</v>
      </c>
      <c r="F55" s="116">
        <f t="shared" si="13"/>
        <v>-0.65350132125330318</v>
      </c>
      <c r="G55" s="115">
        <v>4318</v>
      </c>
      <c r="H55" s="116">
        <f t="shared" si="14"/>
        <v>-0.41195696581778563</v>
      </c>
      <c r="I55" s="115">
        <v>18322</v>
      </c>
      <c r="J55" s="116">
        <f t="shared" si="15"/>
        <v>3.2431681333950904</v>
      </c>
      <c r="K55" s="115">
        <v>18063</v>
      </c>
      <c r="L55" s="116">
        <f t="shared" si="18"/>
        <v>-1.4136011352472444E-2</v>
      </c>
      <c r="M55" s="115">
        <v>20604</v>
      </c>
      <c r="N55" s="116">
        <f t="shared" si="16"/>
        <v>0.14067430659358915</v>
      </c>
      <c r="O55" s="116">
        <f t="shared" ref="O55:O64" si="19">IFERROR(M55/C55-1,"-")</f>
        <v>-2.7746319365798411E-2</v>
      </c>
    </row>
    <row r="56" spans="1:16" x14ac:dyDescent="0.25">
      <c r="A56" s="1">
        <v>4</v>
      </c>
      <c r="B56" s="114" t="s">
        <v>77</v>
      </c>
      <c r="C56" s="115">
        <v>41032</v>
      </c>
      <c r="D56" s="116">
        <v>0.33737492259052826</v>
      </c>
      <c r="E56" s="115">
        <v>0</v>
      </c>
      <c r="F56" s="116">
        <f t="shared" si="13"/>
        <v>-1</v>
      </c>
      <c r="G56" s="115">
        <v>3687</v>
      </c>
      <c r="H56" s="116" t="str">
        <f t="shared" si="14"/>
        <v>-</v>
      </c>
      <c r="I56" s="115">
        <v>33602</v>
      </c>
      <c r="J56" s="116">
        <f t="shared" si="15"/>
        <v>8.1136425278003799</v>
      </c>
      <c r="K56" s="115">
        <v>31153</v>
      </c>
      <c r="L56" s="116">
        <f t="shared" si="18"/>
        <v>-7.2882566513898017E-2</v>
      </c>
      <c r="M56" s="115">
        <v>18824</v>
      </c>
      <c r="N56" s="116">
        <f t="shared" si="16"/>
        <v>-0.3957564279523641</v>
      </c>
      <c r="O56" s="116">
        <f t="shared" si="19"/>
        <v>-0.54123610840319758</v>
      </c>
    </row>
    <row r="57" spans="1:16" x14ac:dyDescent="0.25">
      <c r="A57" s="1">
        <v>5</v>
      </c>
      <c r="B57" s="114" t="s">
        <v>79</v>
      </c>
      <c r="C57" s="115">
        <v>24447</v>
      </c>
      <c r="D57" s="116">
        <v>-0.2189456869009585</v>
      </c>
      <c r="E57" s="115">
        <v>0</v>
      </c>
      <c r="F57" s="116">
        <f t="shared" si="13"/>
        <v>-1</v>
      </c>
      <c r="G57" s="115">
        <v>5269</v>
      </c>
      <c r="H57" s="116" t="str">
        <f t="shared" si="14"/>
        <v>-</v>
      </c>
      <c r="I57" s="115">
        <v>21960</v>
      </c>
      <c r="J57" s="116">
        <f t="shared" si="15"/>
        <v>3.1677737711140637</v>
      </c>
      <c r="K57" s="115">
        <v>18994</v>
      </c>
      <c r="L57" s="116">
        <f t="shared" si="18"/>
        <v>-0.13506375227686707</v>
      </c>
      <c r="M57" s="115">
        <v>22446</v>
      </c>
      <c r="N57" s="116">
        <f t="shared" si="16"/>
        <v>0.18174160261135097</v>
      </c>
      <c r="O57" s="116">
        <f t="shared" si="19"/>
        <v>-8.185053380782914E-2</v>
      </c>
    </row>
    <row r="58" spans="1:16" x14ac:dyDescent="0.25">
      <c r="A58" s="1">
        <v>6</v>
      </c>
      <c r="B58" s="114" t="s">
        <v>81</v>
      </c>
      <c r="C58" s="115">
        <v>31086</v>
      </c>
      <c r="D58" s="116">
        <v>-6.8891151979871834E-2</v>
      </c>
      <c r="E58" s="115">
        <v>0</v>
      </c>
      <c r="F58" s="116">
        <f t="shared" si="13"/>
        <v>-1</v>
      </c>
      <c r="G58" s="115">
        <v>12085</v>
      </c>
      <c r="H58" s="116" t="str">
        <f t="shared" si="14"/>
        <v>-</v>
      </c>
      <c r="I58" s="115">
        <v>29605</v>
      </c>
      <c r="J58" s="116">
        <f t="shared" si="15"/>
        <v>1.4497310715763345</v>
      </c>
      <c r="K58" s="115">
        <v>26276</v>
      </c>
      <c r="L58" s="116">
        <f t="shared" si="18"/>
        <v>-0.1124472217530823</v>
      </c>
      <c r="M58" s="115">
        <v>24937</v>
      </c>
      <c r="N58" s="116">
        <f t="shared" si="16"/>
        <v>-5.0959050083726587E-2</v>
      </c>
      <c r="O58" s="116">
        <f t="shared" si="19"/>
        <v>-0.19780608634111818</v>
      </c>
    </row>
    <row r="59" spans="1:16" x14ac:dyDescent="0.25">
      <c r="A59" s="1">
        <v>7</v>
      </c>
      <c r="B59" s="114" t="s">
        <v>83</v>
      </c>
      <c r="C59" s="115">
        <v>48800</v>
      </c>
      <c r="D59" s="116">
        <v>-0.19310835165925366</v>
      </c>
      <c r="E59" s="115">
        <v>0</v>
      </c>
      <c r="F59" s="116">
        <f t="shared" si="13"/>
        <v>-1</v>
      </c>
      <c r="G59" s="115">
        <v>34781</v>
      </c>
      <c r="H59" s="116" t="str">
        <f t="shared" si="14"/>
        <v>-</v>
      </c>
      <c r="I59" s="115">
        <v>45742</v>
      </c>
      <c r="J59" s="116">
        <f t="shared" si="15"/>
        <v>0.31514332537879874</v>
      </c>
      <c r="K59" s="115">
        <v>36382</v>
      </c>
      <c r="L59" s="116">
        <f t="shared" si="18"/>
        <v>-0.20462594552052815</v>
      </c>
      <c r="M59" s="115">
        <v>39454</v>
      </c>
      <c r="N59" s="116">
        <f t="shared" si="16"/>
        <v>8.4437359133637591E-2</v>
      </c>
      <c r="O59" s="116">
        <f t="shared" si="19"/>
        <v>-0.19151639344262295</v>
      </c>
    </row>
    <row r="60" spans="1:16" x14ac:dyDescent="0.25">
      <c r="A60" s="1">
        <v>8</v>
      </c>
      <c r="B60" s="114" t="s">
        <v>85</v>
      </c>
      <c r="C60" s="115">
        <v>65272</v>
      </c>
      <c r="D60" s="116">
        <v>-0.2154807692307692</v>
      </c>
      <c r="E60" s="115">
        <v>38101</v>
      </c>
      <c r="F60" s="116">
        <f t="shared" si="13"/>
        <v>-0.41627344037259473</v>
      </c>
      <c r="G60" s="115">
        <v>50516</v>
      </c>
      <c r="H60" s="116">
        <f t="shared" si="14"/>
        <v>0.32584446602451389</v>
      </c>
      <c r="I60" s="115">
        <v>58778</v>
      </c>
      <c r="J60" s="116">
        <f t="shared" si="15"/>
        <v>0.16355214189563694</v>
      </c>
      <c r="K60" s="115">
        <v>83159</v>
      </c>
      <c r="L60" s="116">
        <f t="shared" si="18"/>
        <v>0.41479805369355871</v>
      </c>
      <c r="M60" s="115">
        <v>50144</v>
      </c>
      <c r="N60" s="116">
        <f t="shared" si="16"/>
        <v>-0.39701054606236241</v>
      </c>
      <c r="O60" s="116">
        <f t="shared" si="19"/>
        <v>-0.23176859909302605</v>
      </c>
    </row>
    <row r="61" spans="1:16" x14ac:dyDescent="0.25">
      <c r="A61" s="1">
        <v>9</v>
      </c>
      <c r="B61" s="114" t="s">
        <v>87</v>
      </c>
      <c r="C61" s="115">
        <v>35770</v>
      </c>
      <c r="D61" s="116">
        <v>-0.1487184368975939</v>
      </c>
      <c r="E61" s="115">
        <v>17630</v>
      </c>
      <c r="F61" s="116">
        <f t="shared" si="13"/>
        <v>-0.50712887894883973</v>
      </c>
      <c r="G61" s="115">
        <v>34341</v>
      </c>
      <c r="H61" s="116">
        <f t="shared" si="14"/>
        <v>0.94787294384571763</v>
      </c>
      <c r="I61" s="115">
        <v>34328</v>
      </c>
      <c r="J61" s="116">
        <f t="shared" si="15"/>
        <v>-3.7855624472205029E-4</v>
      </c>
      <c r="K61" s="115">
        <v>27840</v>
      </c>
      <c r="L61" s="116">
        <f t="shared" si="18"/>
        <v>-0.18900023304591007</v>
      </c>
      <c r="M61" s="115">
        <v>29348</v>
      </c>
      <c r="N61" s="116">
        <f t="shared" si="16"/>
        <v>5.4166666666666696E-2</v>
      </c>
      <c r="O61" s="116">
        <f t="shared" si="19"/>
        <v>-0.1795359239586245</v>
      </c>
    </row>
    <row r="62" spans="1:16" x14ac:dyDescent="0.25">
      <c r="A62" s="1">
        <v>10</v>
      </c>
      <c r="B62" s="114" t="s">
        <v>89</v>
      </c>
      <c r="C62" s="115">
        <v>33630</v>
      </c>
      <c r="D62" s="116">
        <v>-0.10670172922145194</v>
      </c>
      <c r="E62" s="115">
        <v>16572</v>
      </c>
      <c r="F62" s="116">
        <f t="shared" si="13"/>
        <v>-0.50722569134701168</v>
      </c>
      <c r="G62" s="115">
        <v>24758</v>
      </c>
      <c r="H62" s="116">
        <f t="shared" si="14"/>
        <v>0.49396572531981664</v>
      </c>
      <c r="I62" s="115">
        <v>28657</v>
      </c>
      <c r="J62" s="116">
        <f t="shared" si="15"/>
        <v>0.15748444947087803</v>
      </c>
      <c r="K62" s="115">
        <v>24146</v>
      </c>
      <c r="L62" s="116">
        <f t="shared" si="18"/>
        <v>-0.15741354642844685</v>
      </c>
      <c r="M62" s="115">
        <v>26632</v>
      </c>
      <c r="N62" s="116">
        <f t="shared" si="16"/>
        <v>0.10295701151329406</v>
      </c>
      <c r="O62" s="116">
        <f t="shared" si="19"/>
        <v>-0.20808801665179899</v>
      </c>
    </row>
    <row r="63" spans="1:16" x14ac:dyDescent="0.25">
      <c r="A63" s="1">
        <v>11</v>
      </c>
      <c r="B63" s="114" t="s">
        <v>91</v>
      </c>
      <c r="C63" s="115">
        <v>26834</v>
      </c>
      <c r="D63" s="116">
        <v>9.2011557400398791E-2</v>
      </c>
      <c r="E63" s="115">
        <v>5230</v>
      </c>
      <c r="F63" s="116">
        <f t="shared" si="13"/>
        <v>-0.8050980099873295</v>
      </c>
      <c r="G63" s="115">
        <v>20985</v>
      </c>
      <c r="H63" s="116">
        <f t="shared" si="14"/>
        <v>3.0124282982791586</v>
      </c>
      <c r="I63" s="115">
        <v>24068</v>
      </c>
      <c r="J63" s="116">
        <f t="shared" si="15"/>
        <v>0.14691446271146047</v>
      </c>
      <c r="K63" s="115">
        <v>20317</v>
      </c>
      <c r="L63" s="116">
        <f t="shared" si="18"/>
        <v>-0.15585009140767825</v>
      </c>
      <c r="M63" s="115">
        <v>20242</v>
      </c>
      <c r="N63" s="116">
        <f t="shared" si="16"/>
        <v>-3.6914898853177558E-3</v>
      </c>
      <c r="O63" s="116">
        <f t="shared" si="19"/>
        <v>-0.24565849295669673</v>
      </c>
    </row>
    <row r="64" spans="1:16" x14ac:dyDescent="0.25">
      <c r="A64" s="1">
        <v>12</v>
      </c>
      <c r="B64" s="114" t="s">
        <v>93</v>
      </c>
      <c r="C64" s="115">
        <v>27264</v>
      </c>
      <c r="D64" s="116">
        <v>-0.10096946514541982</v>
      </c>
      <c r="E64" s="115">
        <v>4774</v>
      </c>
      <c r="F64" s="116">
        <f t="shared" si="13"/>
        <v>-0.82489730046948351</v>
      </c>
      <c r="G64" s="115">
        <v>24212</v>
      </c>
      <c r="H64" s="116">
        <f t="shared" si="14"/>
        <v>4.0716380393799749</v>
      </c>
      <c r="I64" s="115">
        <v>30360</v>
      </c>
      <c r="J64" s="116">
        <f t="shared" si="15"/>
        <v>0.25392367421113504</v>
      </c>
      <c r="K64" s="115">
        <v>31159</v>
      </c>
      <c r="L64" s="116">
        <f t="shared" si="18"/>
        <v>2.6317523056653469E-2</v>
      </c>
      <c r="M64" s="115">
        <v>24796</v>
      </c>
      <c r="N64" s="116">
        <f>IFERROR(M64/K64-1,"-")</f>
        <v>-0.20421066144613109</v>
      </c>
      <c r="O64" s="116">
        <f t="shared" si="19"/>
        <v>-9.0522300469483619E-2</v>
      </c>
    </row>
    <row r="65" spans="1:16" ht="15.75" x14ac:dyDescent="0.25">
      <c r="B65" s="117" t="s">
        <v>30</v>
      </c>
      <c r="C65" s="118">
        <v>403987</v>
      </c>
      <c r="D65" s="119">
        <v>-0.14341842176126474</v>
      </c>
      <c r="E65" s="118">
        <v>148896</v>
      </c>
      <c r="F65" s="119">
        <f t="shared" si="13"/>
        <v>-0.63143368474728145</v>
      </c>
      <c r="G65" s="118">
        <v>219808</v>
      </c>
      <c r="H65" s="119">
        <f t="shared" si="14"/>
        <v>0.47625188050719958</v>
      </c>
      <c r="I65" s="118">
        <v>358110</v>
      </c>
      <c r="J65" s="119">
        <f t="shared" si="15"/>
        <v>0.62919456980637656</v>
      </c>
      <c r="K65" s="118">
        <v>358662</v>
      </c>
      <c r="L65" s="119">
        <f t="shared" si="18"/>
        <v>1.5414258188823915E-3</v>
      </c>
      <c r="M65" s="118">
        <v>312717</v>
      </c>
      <c r="N65" s="119">
        <v>-0.1281011091222376</v>
      </c>
      <c r="O65" s="119">
        <v>-0.22592311138724763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  <c r="K68" s="120"/>
      <c r="N68" s="79"/>
      <c r="O68" s="79"/>
    </row>
    <row r="70" spans="1:16" ht="48.75" customHeight="1" thickBot="1" x14ac:dyDescent="0.3">
      <c r="B70" s="270" t="s">
        <v>276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C7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CONCATENATE("var. ",RIGHT(C73,2),"/",RIGHT(C73-1,2))</f>
        <v>var. 19/18</v>
      </c>
      <c r="E74" s="113" t="s">
        <v>69</v>
      </c>
      <c r="F74" s="112" t="str">
        <f>CONCATENATE("var. ",RIGHT(E73,2),"/",RIGHT(E73-1,2))</f>
        <v>var. 20/19</v>
      </c>
      <c r="G74" s="113" t="s">
        <v>69</v>
      </c>
      <c r="H74" s="112" t="str">
        <f>CONCATENATE("var. ",RIGHT(G73,2),"/",RIGHT(G73-1,2))</f>
        <v>var. 21/20</v>
      </c>
      <c r="I74" s="113" t="s">
        <v>69</v>
      </c>
      <c r="J74" s="112" t="s">
        <v>136</v>
      </c>
      <c r="K74" s="113" t="s">
        <v>69</v>
      </c>
      <c r="L74" s="112" t="s">
        <v>248</v>
      </c>
      <c r="M74" s="113" t="s">
        <v>69</v>
      </c>
      <c r="N74" s="112" t="s">
        <v>273</v>
      </c>
      <c r="O74" s="112" t="s">
        <v>274</v>
      </c>
    </row>
    <row r="75" spans="1:16" x14ac:dyDescent="0.25">
      <c r="A75" s="1">
        <v>1</v>
      </c>
      <c r="B75" s="114" t="s">
        <v>71</v>
      </c>
      <c r="C75" s="115">
        <v>4812</v>
      </c>
      <c r="D75" s="116">
        <v>-0.51535904924967268</v>
      </c>
      <c r="E75" s="115">
        <v>14054</v>
      </c>
      <c r="F75" s="116">
        <f t="shared" ref="F75:F87" si="20">IFERROR(E75/C75-1,"-")</f>
        <v>1.9206151288445552</v>
      </c>
      <c r="G75" s="115">
        <v>3729</v>
      </c>
      <c r="H75" s="116">
        <f t="shared" ref="H75:H87" si="21">IFERROR(G75/E75-1,"-")</f>
        <v>-0.73466628717802762</v>
      </c>
      <c r="I75" s="115">
        <v>6656</v>
      </c>
      <c r="J75" s="116">
        <f t="shared" ref="J75:J87" si="22">IFERROR(I75/G75-1,"-")</f>
        <v>0.78492893537141328</v>
      </c>
      <c r="K75" s="115">
        <v>6602</v>
      </c>
      <c r="L75" s="116">
        <f>IFERROR(K75/I75-1,"-")</f>
        <v>-8.1129807692307265E-3</v>
      </c>
      <c r="M75" s="115">
        <v>13726</v>
      </c>
      <c r="N75" s="116">
        <f t="shared" ref="N75:N83" si="23">IFERROR(M75/K75-1,"-")</f>
        <v>1.0790669494092699</v>
      </c>
      <c r="O75" s="116">
        <f t="shared" ref="O75" si="24">M75/C75-1</f>
        <v>1.8524522028262678</v>
      </c>
    </row>
    <row r="76" spans="1:16" x14ac:dyDescent="0.25">
      <c r="A76" s="1">
        <v>2</v>
      </c>
      <c r="B76" s="114" t="s">
        <v>73</v>
      </c>
      <c r="C76" s="115">
        <v>10685</v>
      </c>
      <c r="D76" s="116">
        <v>0.63604348491808294</v>
      </c>
      <c r="E76" s="115">
        <v>10029</v>
      </c>
      <c r="F76" s="116">
        <f t="shared" si="20"/>
        <v>-6.1394478240524131E-2</v>
      </c>
      <c r="G76" s="115">
        <v>5015</v>
      </c>
      <c r="H76" s="116">
        <f t="shared" si="21"/>
        <v>-0.49995014458071596</v>
      </c>
      <c r="I76" s="115">
        <v>7479</v>
      </c>
      <c r="J76" s="116">
        <f t="shared" si="22"/>
        <v>0.4913260219341975</v>
      </c>
      <c r="K76" s="115">
        <v>5254</v>
      </c>
      <c r="L76" s="116">
        <f t="shared" ref="L76:L87" si="25">IFERROR(K76/I76-1,"-")</f>
        <v>-0.29749966573071263</v>
      </c>
      <c r="M76" s="115">
        <v>9998</v>
      </c>
      <c r="N76" s="116">
        <f t="shared" si="23"/>
        <v>0.90293110011419864</v>
      </c>
      <c r="O76" s="116">
        <f>IFERROR(M76/C76-1,"-")</f>
        <v>-6.429574169396346E-2</v>
      </c>
    </row>
    <row r="77" spans="1:16" x14ac:dyDescent="0.25">
      <c r="A77" s="1">
        <v>3</v>
      </c>
      <c r="B77" s="114" t="s">
        <v>75</v>
      </c>
      <c r="C77" s="115">
        <v>13169</v>
      </c>
      <c r="D77" s="116">
        <v>-0.11942494149114014</v>
      </c>
      <c r="E77" s="115">
        <v>6638</v>
      </c>
      <c r="F77" s="116">
        <f t="shared" si="20"/>
        <v>-0.49593742881008429</v>
      </c>
      <c r="G77" s="115">
        <v>7597</v>
      </c>
      <c r="H77" s="116">
        <f t="shared" si="21"/>
        <v>0.14447122627297371</v>
      </c>
      <c r="I77" s="115">
        <v>8558</v>
      </c>
      <c r="J77" s="116">
        <f t="shared" si="22"/>
        <v>0.1264973015664077</v>
      </c>
      <c r="K77" s="115">
        <v>6259</v>
      </c>
      <c r="L77" s="116">
        <f t="shared" si="25"/>
        <v>-0.26863753213367614</v>
      </c>
      <c r="M77" s="115">
        <v>18306</v>
      </c>
      <c r="N77" s="116">
        <f t="shared" si="23"/>
        <v>1.924748362358204</v>
      </c>
      <c r="O77" s="116">
        <f t="shared" ref="O77:O86" si="26">IFERROR(M77/C77-1,"-")</f>
        <v>0.39008277014200021</v>
      </c>
    </row>
    <row r="78" spans="1:16" x14ac:dyDescent="0.25">
      <c r="A78" s="1">
        <v>4</v>
      </c>
      <c r="B78" s="114" t="s">
        <v>77</v>
      </c>
      <c r="C78" s="115">
        <v>18307</v>
      </c>
      <c r="D78" s="116">
        <v>0.53183833988787543</v>
      </c>
      <c r="E78" s="115">
        <v>0</v>
      </c>
      <c r="F78" s="116">
        <f t="shared" si="20"/>
        <v>-1</v>
      </c>
      <c r="G78" s="115">
        <v>11618</v>
      </c>
      <c r="H78" s="116" t="str">
        <f t="shared" si="21"/>
        <v>-</v>
      </c>
      <c r="I78" s="115">
        <v>15080</v>
      </c>
      <c r="J78" s="116">
        <f t="shared" si="22"/>
        <v>0.29798588397314507</v>
      </c>
      <c r="K78" s="115">
        <v>14927</v>
      </c>
      <c r="L78" s="116">
        <f t="shared" si="25"/>
        <v>-1.0145888594164432E-2</v>
      </c>
      <c r="M78" s="115">
        <v>19454</v>
      </c>
      <c r="N78" s="116">
        <f t="shared" si="23"/>
        <v>0.30327594292222138</v>
      </c>
      <c r="O78" s="116">
        <f t="shared" si="26"/>
        <v>6.2653629759108487E-2</v>
      </c>
    </row>
    <row r="79" spans="1:16" x14ac:dyDescent="0.25">
      <c r="A79" s="1">
        <v>5</v>
      </c>
      <c r="B79" s="114" t="s">
        <v>79</v>
      </c>
      <c r="C79" s="115">
        <v>19379</v>
      </c>
      <c r="D79" s="116">
        <v>0.46533081285444244</v>
      </c>
      <c r="E79" s="115">
        <v>0</v>
      </c>
      <c r="F79" s="116">
        <f t="shared" si="20"/>
        <v>-1</v>
      </c>
      <c r="G79" s="115">
        <v>10864</v>
      </c>
      <c r="H79" s="116" t="str">
        <f t="shared" si="21"/>
        <v>-</v>
      </c>
      <c r="I79" s="115">
        <v>13633</v>
      </c>
      <c r="J79" s="116">
        <f t="shared" si="22"/>
        <v>0.25487849779086891</v>
      </c>
      <c r="K79" s="115">
        <v>10402</v>
      </c>
      <c r="L79" s="116">
        <f t="shared" si="25"/>
        <v>-0.23699845962003963</v>
      </c>
      <c r="M79" s="115">
        <v>18925</v>
      </c>
      <c r="N79" s="116">
        <f t="shared" si="23"/>
        <v>0.81936166121899645</v>
      </c>
      <c r="O79" s="116">
        <f t="shared" si="26"/>
        <v>-2.3427421435574636E-2</v>
      </c>
    </row>
    <row r="80" spans="1:16" x14ac:dyDescent="0.25">
      <c r="A80" s="1">
        <v>6</v>
      </c>
      <c r="B80" s="114" t="s">
        <v>81</v>
      </c>
      <c r="C80" s="115">
        <v>24114</v>
      </c>
      <c r="D80" s="116">
        <v>0.60460473782273083</v>
      </c>
      <c r="E80" s="115">
        <v>0</v>
      </c>
      <c r="F80" s="116">
        <f t="shared" si="20"/>
        <v>-1</v>
      </c>
      <c r="G80" s="115">
        <v>11642</v>
      </c>
      <c r="H80" s="116" t="str">
        <f t="shared" si="21"/>
        <v>-</v>
      </c>
      <c r="I80" s="115">
        <v>14878</v>
      </c>
      <c r="J80" s="116">
        <f t="shared" si="22"/>
        <v>0.27795911355437219</v>
      </c>
      <c r="K80" s="115">
        <v>18314</v>
      </c>
      <c r="L80" s="116">
        <f t="shared" si="25"/>
        <v>0.23094501949186719</v>
      </c>
      <c r="M80" s="115">
        <v>22158</v>
      </c>
      <c r="N80" s="116">
        <f t="shared" si="23"/>
        <v>0.20989407011029804</v>
      </c>
      <c r="O80" s="116">
        <f t="shared" si="26"/>
        <v>-8.1114705150534983E-2</v>
      </c>
    </row>
    <row r="81" spans="1:16" x14ac:dyDescent="0.25">
      <c r="A81" s="1">
        <v>7</v>
      </c>
      <c r="B81" s="114" t="s">
        <v>83</v>
      </c>
      <c r="C81" s="115">
        <v>26182</v>
      </c>
      <c r="D81" s="116">
        <v>-8.8782932516618507E-2</v>
      </c>
      <c r="E81" s="115">
        <v>0</v>
      </c>
      <c r="F81" s="116">
        <f t="shared" si="20"/>
        <v>-1</v>
      </c>
      <c r="G81" s="115">
        <v>27762</v>
      </c>
      <c r="H81" s="116" t="str">
        <f t="shared" si="21"/>
        <v>-</v>
      </c>
      <c r="I81" s="115">
        <v>26550</v>
      </c>
      <c r="J81" s="116">
        <f t="shared" si="22"/>
        <v>-4.3656797060730446E-2</v>
      </c>
      <c r="K81" s="115">
        <v>29785</v>
      </c>
      <c r="L81" s="116">
        <f t="shared" si="25"/>
        <v>0.12184557438794719</v>
      </c>
      <c r="M81" s="115">
        <v>32875</v>
      </c>
      <c r="N81" s="116">
        <f t="shared" si="23"/>
        <v>0.10374349504784286</v>
      </c>
      <c r="O81" s="116">
        <f t="shared" si="26"/>
        <v>0.25563364143304557</v>
      </c>
    </row>
    <row r="82" spans="1:16" x14ac:dyDescent="0.25">
      <c r="A82" s="1">
        <v>8</v>
      </c>
      <c r="B82" s="114" t="s">
        <v>85</v>
      </c>
      <c r="C82" s="115">
        <v>43404</v>
      </c>
      <c r="D82" s="116">
        <v>0.1379581563630643</v>
      </c>
      <c r="E82" s="115">
        <v>22642</v>
      </c>
      <c r="F82" s="116">
        <f t="shared" si="20"/>
        <v>-0.47834300986084233</v>
      </c>
      <c r="G82" s="115">
        <v>17668</v>
      </c>
      <c r="H82" s="116">
        <f t="shared" si="21"/>
        <v>-0.21968024026146105</v>
      </c>
      <c r="I82" s="115">
        <v>28371</v>
      </c>
      <c r="J82" s="116">
        <f t="shared" si="22"/>
        <v>0.60578446909667205</v>
      </c>
      <c r="K82" s="115">
        <v>49041</v>
      </c>
      <c r="L82" s="116">
        <f t="shared" si="25"/>
        <v>0.72856085439357088</v>
      </c>
      <c r="M82" s="115">
        <v>40638</v>
      </c>
      <c r="N82" s="116">
        <f t="shared" si="23"/>
        <v>-0.17134642442038295</v>
      </c>
      <c r="O82" s="116">
        <f t="shared" si="26"/>
        <v>-6.372684545203211E-2</v>
      </c>
    </row>
    <row r="83" spans="1:16" x14ac:dyDescent="0.25">
      <c r="A83" s="1">
        <v>9</v>
      </c>
      <c r="B83" s="114" t="s">
        <v>87</v>
      </c>
      <c r="C83" s="115">
        <v>8869</v>
      </c>
      <c r="D83" s="116">
        <v>-0.70662564916807247</v>
      </c>
      <c r="E83" s="115">
        <v>13128</v>
      </c>
      <c r="F83" s="116">
        <f t="shared" si="20"/>
        <v>0.48021197429247953</v>
      </c>
      <c r="G83" s="115">
        <v>8166</v>
      </c>
      <c r="H83" s="116">
        <f t="shared" si="21"/>
        <v>-0.37797074954296161</v>
      </c>
      <c r="I83" s="115">
        <v>11181</v>
      </c>
      <c r="J83" s="116">
        <f t="shared" si="22"/>
        <v>0.36921381337252024</v>
      </c>
      <c r="K83" s="115">
        <v>26835</v>
      </c>
      <c r="L83" s="116">
        <f t="shared" si="25"/>
        <v>1.4000536624631073</v>
      </c>
      <c r="M83" s="115">
        <v>21672</v>
      </c>
      <c r="N83" s="116">
        <f t="shared" si="23"/>
        <v>-0.19239798770262717</v>
      </c>
      <c r="O83" s="116">
        <f t="shared" si="26"/>
        <v>1.4435674822415154</v>
      </c>
    </row>
    <row r="84" spans="1:16" x14ac:dyDescent="0.25">
      <c r="A84" s="1">
        <v>10</v>
      </c>
      <c r="B84" s="114" t="s">
        <v>89</v>
      </c>
      <c r="C84" s="115">
        <v>16787</v>
      </c>
      <c r="D84" s="116">
        <v>0.17828314732926231</v>
      </c>
      <c r="E84" s="115">
        <v>12101</v>
      </c>
      <c r="F84" s="116">
        <f t="shared" si="20"/>
        <v>-0.27914457616012389</v>
      </c>
      <c r="G84" s="115">
        <v>11643</v>
      </c>
      <c r="H84" s="116">
        <f t="shared" si="21"/>
        <v>-3.7848111726303646E-2</v>
      </c>
      <c r="I84" s="115">
        <v>9891</v>
      </c>
      <c r="J84" s="116">
        <f t="shared" si="22"/>
        <v>-0.15047668126771452</v>
      </c>
      <c r="K84" s="115">
        <v>20275</v>
      </c>
      <c r="L84" s="116">
        <f t="shared" si="25"/>
        <v>1.0498432918815084</v>
      </c>
      <c r="M84" s="115">
        <v>16988</v>
      </c>
      <c r="N84" s="116">
        <f>IFERROR(M84/K84-1,"-")</f>
        <v>-0.16212083847102343</v>
      </c>
      <c r="O84" s="116">
        <f t="shared" si="26"/>
        <v>1.1973550962053991E-2</v>
      </c>
    </row>
    <row r="85" spans="1:16" x14ac:dyDescent="0.25">
      <c r="A85" s="1">
        <v>11</v>
      </c>
      <c r="B85" s="114" t="s">
        <v>91</v>
      </c>
      <c r="C85" s="115">
        <v>12060</v>
      </c>
      <c r="D85" s="116">
        <v>0.11090641120117906</v>
      </c>
      <c r="E85" s="115">
        <v>5527</v>
      </c>
      <c r="F85" s="116">
        <f t="shared" si="20"/>
        <v>-0.54170812603648422</v>
      </c>
      <c r="G85" s="115">
        <v>6887</v>
      </c>
      <c r="H85" s="116">
        <f t="shared" si="21"/>
        <v>0.24606477293287488</v>
      </c>
      <c r="I85" s="115">
        <v>6502</v>
      </c>
      <c r="J85" s="116">
        <f t="shared" si="22"/>
        <v>-5.590242485842889E-2</v>
      </c>
      <c r="K85" s="115">
        <v>16018</v>
      </c>
      <c r="L85" s="116">
        <f t="shared" si="25"/>
        <v>1.4635496770224545</v>
      </c>
      <c r="M85" s="115">
        <v>7638</v>
      </c>
      <c r="N85" s="116">
        <f>IFERROR(M85/K85-1,"-")</f>
        <v>-0.52316144337620174</v>
      </c>
      <c r="O85" s="116">
        <f t="shared" si="26"/>
        <v>-0.3666666666666667</v>
      </c>
    </row>
    <row r="86" spans="1:16" x14ac:dyDescent="0.25">
      <c r="A86" s="1">
        <v>12</v>
      </c>
      <c r="B86" s="114" t="s">
        <v>93</v>
      </c>
      <c r="C86" s="115">
        <v>12775</v>
      </c>
      <c r="D86" s="116">
        <v>0.12012275317843057</v>
      </c>
      <c r="E86" s="115">
        <v>3690</v>
      </c>
      <c r="F86" s="116">
        <f t="shared" si="20"/>
        <v>-0.71115459882583165</v>
      </c>
      <c r="G86" s="115">
        <v>8475</v>
      </c>
      <c r="H86" s="116">
        <f t="shared" si="21"/>
        <v>1.2967479674796749</v>
      </c>
      <c r="I86" s="115">
        <v>6329</v>
      </c>
      <c r="J86" s="116">
        <f t="shared" si="22"/>
        <v>-0.25321533923303829</v>
      </c>
      <c r="K86" s="115">
        <v>14489</v>
      </c>
      <c r="L86" s="116">
        <f t="shared" si="25"/>
        <v>1.2893032074577344</v>
      </c>
      <c r="M86" s="115">
        <v>16652</v>
      </c>
      <c r="N86" s="116">
        <f>IFERROR(M86/K86-1,"-")</f>
        <v>0.14928566498723161</v>
      </c>
      <c r="O86" s="116">
        <f t="shared" si="26"/>
        <v>0.3034833659491194</v>
      </c>
    </row>
    <row r="87" spans="1:16" ht="15.75" x14ac:dyDescent="0.25">
      <c r="B87" s="117" t="s">
        <v>30</v>
      </c>
      <c r="C87" s="118">
        <v>210543</v>
      </c>
      <c r="D87" s="119">
        <v>2.5873032114718475E-2</v>
      </c>
      <c r="E87" s="118">
        <v>92534</v>
      </c>
      <c r="F87" s="119">
        <f t="shared" si="20"/>
        <v>-0.56049833050730724</v>
      </c>
      <c r="G87" s="118">
        <v>131066</v>
      </c>
      <c r="H87" s="119">
        <f t="shared" si="21"/>
        <v>0.4164091036808093</v>
      </c>
      <c r="I87" s="118">
        <v>155108</v>
      </c>
      <c r="J87" s="119">
        <f t="shared" si="22"/>
        <v>0.18343430027619667</v>
      </c>
      <c r="K87" s="118">
        <v>218201</v>
      </c>
      <c r="L87" s="119">
        <f t="shared" si="25"/>
        <v>0.4067681873275395</v>
      </c>
      <c r="M87" s="118">
        <v>239030</v>
      </c>
      <c r="N87" s="119">
        <v>9.5457857663347134E-2</v>
      </c>
      <c r="O87" s="119">
        <v>0.13530252727471348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  <c r="K90" s="120"/>
      <c r="N90" s="79"/>
      <c r="O90" s="79"/>
    </row>
    <row r="92" spans="1:16" ht="48.75" customHeight="1" thickBot="1" x14ac:dyDescent="0.3">
      <c r="B92" s="270" t="s">
        <v>277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C7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CONCATENATE("var. ",RIGHT(C95,2),"/",RIGHT(C95-1,2))</f>
        <v>var. 19/18</v>
      </c>
      <c r="E96" s="113" t="s">
        <v>69</v>
      </c>
      <c r="F96" s="112" t="str">
        <f>CONCATENATE("var. ",RIGHT(E95,2),"/",RIGHT(E95-1,2))</f>
        <v>var. 20/19</v>
      </c>
      <c r="G96" s="113" t="s">
        <v>69</v>
      </c>
      <c r="H96" s="112" t="str">
        <f>CONCATENATE("var. ",RIGHT(G95,2),"/",RIGHT(G95-1,2))</f>
        <v>var. 21/20</v>
      </c>
      <c r="I96" s="113" t="s">
        <v>69</v>
      </c>
      <c r="J96" s="112" t="s">
        <v>136</v>
      </c>
      <c r="K96" s="113" t="s">
        <v>69</v>
      </c>
      <c r="L96" s="112" t="s">
        <v>248</v>
      </c>
      <c r="M96" s="113" t="s">
        <v>69</v>
      </c>
      <c r="N96" s="112" t="s">
        <v>273</v>
      </c>
      <c r="O96" s="112" t="s">
        <v>274</v>
      </c>
    </row>
    <row r="97" spans="2:15" x14ac:dyDescent="0.25">
      <c r="B97" s="114" t="s">
        <v>71</v>
      </c>
      <c r="C97" s="115">
        <v>846458</v>
      </c>
      <c r="D97" s="116">
        <v>2.7768761091511163E-3</v>
      </c>
      <c r="E97" s="115">
        <v>856263</v>
      </c>
      <c r="F97" s="116">
        <f t="shared" ref="F97:F109" si="27">IFERROR(E97/C97-1,"-")</f>
        <v>1.1583563508171801E-2</v>
      </c>
      <c r="G97" s="115">
        <v>46100</v>
      </c>
      <c r="H97" s="116">
        <f t="shared" ref="H97:H109" si="28">IFERROR(G97/E97-1,"-")</f>
        <v>-0.94616140134514748</v>
      </c>
      <c r="I97" s="115">
        <v>553411</v>
      </c>
      <c r="J97" s="116">
        <f t="shared" ref="J97:J109" si="29">IFERROR(I97/G97-1,"-")</f>
        <v>11.004577006507592</v>
      </c>
      <c r="K97" s="115">
        <v>778985</v>
      </c>
      <c r="L97" s="116">
        <f t="shared" ref="L97:L109" si="30">IFERROR(K97/I97-1,"-")</f>
        <v>0.40760664316394135</v>
      </c>
      <c r="M97" s="115">
        <v>804587</v>
      </c>
      <c r="N97" s="116">
        <f t="shared" ref="N97:N105" si="31">IFERROR(M97/K97-1,"-")</f>
        <v>3.2865844656829069E-2</v>
      </c>
      <c r="O97" s="116">
        <f t="shared" ref="O97" si="32">M97/C97-1</f>
        <v>-4.9466128266257736E-2</v>
      </c>
    </row>
    <row r="98" spans="2:15" x14ac:dyDescent="0.25">
      <c r="B98" s="114" t="s">
        <v>73</v>
      </c>
      <c r="C98" s="115">
        <v>768781</v>
      </c>
      <c r="D98" s="116">
        <v>-4.2341817239816004E-3</v>
      </c>
      <c r="E98" s="115">
        <v>800741</v>
      </c>
      <c r="F98" s="116">
        <f t="shared" si="27"/>
        <v>4.1572307328094693E-2</v>
      </c>
      <c r="G98" s="115">
        <v>45834</v>
      </c>
      <c r="H98" s="116">
        <f t="shared" si="28"/>
        <v>-0.9427605180701375</v>
      </c>
      <c r="I98" s="115">
        <v>585204</v>
      </c>
      <c r="J98" s="116">
        <f t="shared" si="29"/>
        <v>11.767901557795524</v>
      </c>
      <c r="K98" s="115">
        <v>752563</v>
      </c>
      <c r="L98" s="116">
        <f t="shared" si="30"/>
        <v>0.28598403291843533</v>
      </c>
      <c r="M98" s="115">
        <v>798120</v>
      </c>
      <c r="N98" s="116">
        <f t="shared" si="31"/>
        <v>6.053579567424916E-2</v>
      </c>
      <c r="O98" s="116">
        <f>IFERROR(M98/C98-1,"-")</f>
        <v>3.8163013914235711E-2</v>
      </c>
    </row>
    <row r="99" spans="2:15" x14ac:dyDescent="0.25">
      <c r="B99" s="114" t="s">
        <v>75</v>
      </c>
      <c r="C99" s="115">
        <v>828853</v>
      </c>
      <c r="D99" s="116">
        <v>3.3507447780798394E-3</v>
      </c>
      <c r="E99" s="115">
        <v>367740</v>
      </c>
      <c r="F99" s="116">
        <f t="shared" si="27"/>
        <v>-0.55632663451782161</v>
      </c>
      <c r="G99" s="115">
        <v>61552</v>
      </c>
      <c r="H99" s="116">
        <f t="shared" si="28"/>
        <v>-0.83262087344319358</v>
      </c>
      <c r="I99" s="115">
        <v>721001</v>
      </c>
      <c r="J99" s="116">
        <f t="shared" si="29"/>
        <v>10.713689238367559</v>
      </c>
      <c r="K99" s="115">
        <v>794080</v>
      </c>
      <c r="L99" s="116">
        <f t="shared" si="30"/>
        <v>0.10135769575909048</v>
      </c>
      <c r="M99" s="115">
        <v>827758</v>
      </c>
      <c r="N99" s="116">
        <f t="shared" si="31"/>
        <v>4.2411343945194524E-2</v>
      </c>
      <c r="O99" s="116">
        <f t="shared" ref="O99:O108" si="33">IFERROR(M99/C99-1,"-")</f>
        <v>-1.3211027769700623E-3</v>
      </c>
    </row>
    <row r="100" spans="2:15" x14ac:dyDescent="0.25">
      <c r="B100" s="114" t="s">
        <v>77</v>
      </c>
      <c r="C100" s="115">
        <v>709533</v>
      </c>
      <c r="D100" s="116">
        <v>-1.6368148168686036E-2</v>
      </c>
      <c r="E100" s="115">
        <v>0</v>
      </c>
      <c r="F100" s="116">
        <f t="shared" si="27"/>
        <v>-1</v>
      </c>
      <c r="G100" s="115">
        <v>55835</v>
      </c>
      <c r="H100" s="116" t="str">
        <f t="shared" si="28"/>
        <v>-</v>
      </c>
      <c r="I100" s="115">
        <v>676545</v>
      </c>
      <c r="J100" s="116">
        <f t="shared" si="29"/>
        <v>11.116862183218412</v>
      </c>
      <c r="K100" s="115">
        <v>699869</v>
      </c>
      <c r="L100" s="116">
        <f t="shared" si="30"/>
        <v>3.4475164253671142E-2</v>
      </c>
      <c r="M100" s="115">
        <v>751517</v>
      </c>
      <c r="N100" s="116">
        <f t="shared" si="31"/>
        <v>7.3796667662091142E-2</v>
      </c>
      <c r="O100" s="116">
        <f t="shared" si="33"/>
        <v>5.9171314089689897E-2</v>
      </c>
    </row>
    <row r="101" spans="2:15" x14ac:dyDescent="0.25">
      <c r="B101" s="114" t="s">
        <v>79</v>
      </c>
      <c r="C101" s="115">
        <v>701990</v>
      </c>
      <c r="D101" s="116">
        <v>-4.3937777979485837E-3</v>
      </c>
      <c r="E101" s="115">
        <v>0</v>
      </c>
      <c r="F101" s="116">
        <f t="shared" si="27"/>
        <v>-1</v>
      </c>
      <c r="G101" s="115">
        <v>55151</v>
      </c>
      <c r="H101" s="116" t="str">
        <f t="shared" si="28"/>
        <v>-</v>
      </c>
      <c r="I101" s="115">
        <v>617668</v>
      </c>
      <c r="J101" s="116">
        <f t="shared" si="29"/>
        <v>10.199579336730068</v>
      </c>
      <c r="K101" s="115">
        <v>641625</v>
      </c>
      <c r="L101" s="116">
        <f t="shared" si="30"/>
        <v>3.8786208772350284E-2</v>
      </c>
      <c r="M101" s="115">
        <v>705456</v>
      </c>
      <c r="N101" s="116">
        <f t="shared" si="31"/>
        <v>9.9483343074225683E-2</v>
      </c>
      <c r="O101" s="116">
        <f t="shared" si="33"/>
        <v>4.9373922705451267E-3</v>
      </c>
    </row>
    <row r="102" spans="2:15" x14ac:dyDescent="0.25">
      <c r="B102" s="114" t="s">
        <v>81</v>
      </c>
      <c r="C102" s="115">
        <v>771701</v>
      </c>
      <c r="D102" s="116">
        <v>-7.7042999057352901E-4</v>
      </c>
      <c r="E102" s="115">
        <v>0</v>
      </c>
      <c r="F102" s="116">
        <f t="shared" si="27"/>
        <v>-1</v>
      </c>
      <c r="G102" s="115">
        <v>90172</v>
      </c>
      <c r="H102" s="116" t="str">
        <f t="shared" si="28"/>
        <v>-</v>
      </c>
      <c r="I102" s="115">
        <v>628460</v>
      </c>
      <c r="J102" s="116">
        <f t="shared" si="29"/>
        <v>5.9695692676218783</v>
      </c>
      <c r="K102" s="115">
        <v>713434</v>
      </c>
      <c r="L102" s="116">
        <f t="shared" si="30"/>
        <v>0.1352098781147566</v>
      </c>
      <c r="M102" s="115">
        <v>740595</v>
      </c>
      <c r="N102" s="116">
        <f t="shared" si="31"/>
        <v>3.8070795616693243E-2</v>
      </c>
      <c r="O102" s="116">
        <f t="shared" si="33"/>
        <v>-4.0308357770690972E-2</v>
      </c>
    </row>
    <row r="103" spans="2:15" x14ac:dyDescent="0.25">
      <c r="B103" s="114" t="s">
        <v>83</v>
      </c>
      <c r="C103" s="115">
        <v>850675</v>
      </c>
      <c r="D103" s="116">
        <v>3.4836589062792633E-2</v>
      </c>
      <c r="E103" s="115">
        <v>0</v>
      </c>
      <c r="F103" s="116">
        <f t="shared" si="27"/>
        <v>-1</v>
      </c>
      <c r="G103" s="115">
        <v>191769</v>
      </c>
      <c r="H103" s="116" t="str">
        <f t="shared" si="28"/>
        <v>-</v>
      </c>
      <c r="I103" s="115">
        <v>785928</v>
      </c>
      <c r="J103" s="116">
        <f t="shared" si="29"/>
        <v>3.0983057741345057</v>
      </c>
      <c r="K103" s="115">
        <v>805133</v>
      </c>
      <c r="L103" s="116">
        <f t="shared" si="30"/>
        <v>2.4436080658787995E-2</v>
      </c>
      <c r="M103" s="115">
        <v>823259</v>
      </c>
      <c r="N103" s="116">
        <f t="shared" si="31"/>
        <v>2.2513050638838461E-2</v>
      </c>
      <c r="O103" s="116">
        <f t="shared" si="33"/>
        <v>-3.2228524407088455E-2</v>
      </c>
    </row>
    <row r="104" spans="2:15" x14ac:dyDescent="0.25">
      <c r="B104" s="114" t="s">
        <v>85</v>
      </c>
      <c r="C104" s="115">
        <v>858378</v>
      </c>
      <c r="D104" s="116">
        <v>8.2899307073724948E-4</v>
      </c>
      <c r="E104" s="115">
        <v>130458</v>
      </c>
      <c r="F104" s="116">
        <f t="shared" si="27"/>
        <v>-0.84801800605327726</v>
      </c>
      <c r="G104" s="115">
        <v>318588</v>
      </c>
      <c r="H104" s="116">
        <f t="shared" si="28"/>
        <v>1.4420733109506507</v>
      </c>
      <c r="I104" s="115">
        <v>808317</v>
      </c>
      <c r="J104" s="116">
        <f t="shared" si="29"/>
        <v>1.537185958039851</v>
      </c>
      <c r="K104" s="115">
        <v>814997</v>
      </c>
      <c r="L104" s="116">
        <f t="shared" si="30"/>
        <v>8.264084511398373E-3</v>
      </c>
      <c r="M104" s="115">
        <v>845497</v>
      </c>
      <c r="N104" s="116">
        <f t="shared" si="31"/>
        <v>3.7423450638468525E-2</v>
      </c>
      <c r="O104" s="116">
        <f t="shared" si="33"/>
        <v>-1.5006209385608704E-2</v>
      </c>
    </row>
    <row r="105" spans="2:15" x14ac:dyDescent="0.25">
      <c r="B105" s="114" t="s">
        <v>87</v>
      </c>
      <c r="C105" s="115">
        <v>752359</v>
      </c>
      <c r="D105" s="116">
        <v>-1.0979202351484307E-2</v>
      </c>
      <c r="E105" s="115">
        <v>75032</v>
      </c>
      <c r="F105" s="116">
        <f t="shared" si="27"/>
        <v>-0.90027101423655465</v>
      </c>
      <c r="G105" s="115">
        <v>380362</v>
      </c>
      <c r="H105" s="116">
        <f t="shared" si="28"/>
        <v>4.0693304190212176</v>
      </c>
      <c r="I105" s="115">
        <v>703133</v>
      </c>
      <c r="J105" s="116">
        <f t="shared" si="29"/>
        <v>0.8485889757651921</v>
      </c>
      <c r="K105" s="115">
        <v>745193</v>
      </c>
      <c r="L105" s="116">
        <f t="shared" si="30"/>
        <v>5.9817986070914042E-2</v>
      </c>
      <c r="M105" s="115">
        <v>756660</v>
      </c>
      <c r="N105" s="116">
        <f t="shared" si="31"/>
        <v>1.5387959897637193E-2</v>
      </c>
      <c r="O105" s="116">
        <f t="shared" si="33"/>
        <v>5.7166857843131691E-3</v>
      </c>
    </row>
    <row r="106" spans="2:15" x14ac:dyDescent="0.25">
      <c r="B106" s="114" t="s">
        <v>89</v>
      </c>
      <c r="C106" s="115">
        <v>777569</v>
      </c>
      <c r="D106" s="116">
        <v>-8.0597540831444436E-2</v>
      </c>
      <c r="E106" s="115">
        <v>72966</v>
      </c>
      <c r="F106" s="116">
        <f t="shared" si="27"/>
        <v>-0.90616138246252098</v>
      </c>
      <c r="G106" s="115">
        <v>591011</v>
      </c>
      <c r="H106" s="116">
        <f t="shared" si="28"/>
        <v>7.0998136118192043</v>
      </c>
      <c r="I106" s="115">
        <v>763388</v>
      </c>
      <c r="J106" s="116">
        <f t="shared" si="29"/>
        <v>0.2916646221474728</v>
      </c>
      <c r="K106" s="115">
        <v>818995</v>
      </c>
      <c r="L106" s="116">
        <f t="shared" si="30"/>
        <v>7.2842381593632544E-2</v>
      </c>
      <c r="M106" s="115">
        <v>826701</v>
      </c>
      <c r="N106" s="116">
        <f>IFERROR(M106/K106-1,"-")</f>
        <v>9.4090928516046279E-3</v>
      </c>
      <c r="O106" s="116">
        <f t="shared" si="33"/>
        <v>6.318667539472389E-2</v>
      </c>
    </row>
    <row r="107" spans="2:15" x14ac:dyDescent="0.25">
      <c r="B107" s="114" t="s">
        <v>91</v>
      </c>
      <c r="C107" s="115">
        <v>789381</v>
      </c>
      <c r="D107" s="116">
        <v>4.4484880103323743E-3</v>
      </c>
      <c r="E107" s="115">
        <v>100018</v>
      </c>
      <c r="F107" s="116">
        <f t="shared" si="27"/>
        <v>-0.87329565824361111</v>
      </c>
      <c r="G107" s="115">
        <v>633044</v>
      </c>
      <c r="H107" s="116">
        <f t="shared" si="28"/>
        <v>5.3293007258693432</v>
      </c>
      <c r="I107" s="115">
        <v>755348</v>
      </c>
      <c r="J107" s="116">
        <f t="shared" si="29"/>
        <v>0.19319984076936203</v>
      </c>
      <c r="K107" s="115">
        <v>811442</v>
      </c>
      <c r="L107" s="116">
        <f t="shared" si="30"/>
        <v>7.4262459157897975E-2</v>
      </c>
      <c r="M107" s="115">
        <v>789577</v>
      </c>
      <c r="N107" s="116">
        <f>IFERROR(M107/K107-1,"-")</f>
        <v>-2.6945856881945951E-2</v>
      </c>
      <c r="O107" s="116">
        <f t="shared" si="33"/>
        <v>2.482958165954674E-4</v>
      </c>
    </row>
    <row r="108" spans="2:15" x14ac:dyDescent="0.25">
      <c r="B108" s="114" t="s">
        <v>93</v>
      </c>
      <c r="C108" s="115">
        <v>823369</v>
      </c>
      <c r="D108" s="116">
        <v>3.8350028185568208E-2</v>
      </c>
      <c r="E108" s="115">
        <v>109776</v>
      </c>
      <c r="F108" s="116">
        <f t="shared" si="27"/>
        <v>-0.86667460154560105</v>
      </c>
      <c r="G108" s="115">
        <v>546870</v>
      </c>
      <c r="H108" s="116">
        <f t="shared" si="28"/>
        <v>3.9816899868823787</v>
      </c>
      <c r="I108" s="115">
        <v>753622</v>
      </c>
      <c r="J108" s="116">
        <f t="shared" si="29"/>
        <v>0.37806425658748877</v>
      </c>
      <c r="K108" s="115">
        <v>786129</v>
      </c>
      <c r="L108" s="116">
        <f t="shared" si="30"/>
        <v>4.3134356481100644E-2</v>
      </c>
      <c r="M108" s="115">
        <v>793507</v>
      </c>
      <c r="N108" s="116">
        <f>IFERROR(M108/K108-1,"-")</f>
        <v>9.3852281241373348E-3</v>
      </c>
      <c r="O108" s="116">
        <f t="shared" si="33"/>
        <v>-3.6268064500849517E-2</v>
      </c>
    </row>
    <row r="109" spans="2:15" ht="15.75" x14ac:dyDescent="0.25">
      <c r="B109" s="117" t="s">
        <v>30</v>
      </c>
      <c r="C109" s="118">
        <v>9479047</v>
      </c>
      <c r="D109" s="119">
        <v>-2.8318005766062582E-3</v>
      </c>
      <c r="E109" s="118">
        <v>2617010</v>
      </c>
      <c r="F109" s="119">
        <f t="shared" si="27"/>
        <v>-0.72391633884714368</v>
      </c>
      <c r="G109" s="118">
        <v>3016288</v>
      </c>
      <c r="H109" s="119">
        <f t="shared" si="28"/>
        <v>0.15257029969316127</v>
      </c>
      <c r="I109" s="118">
        <v>8352025</v>
      </c>
      <c r="J109" s="119">
        <f t="shared" si="29"/>
        <v>1.7689746469833119</v>
      </c>
      <c r="K109" s="118">
        <v>9162445</v>
      </c>
      <c r="L109" s="119">
        <f t="shared" si="30"/>
        <v>9.7032755529347758E-2</v>
      </c>
      <c r="M109" s="118">
        <v>9463234</v>
      </c>
      <c r="N109" s="119">
        <v>3.2828464454629724E-2</v>
      </c>
      <c r="O109" s="119">
        <v>-1.6682056751063934E-3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  <c r="K112" s="120"/>
      <c r="N112" s="79"/>
      <c r="O112" s="79"/>
    </row>
    <row r="114" spans="1:16" ht="48.75" customHeight="1" thickBot="1" x14ac:dyDescent="0.3">
      <c r="B114" s="270" t="s">
        <v>278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C7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CONCATENATE("var. ",RIGHT(C117,2),"/",RIGHT(C117-1,2))</f>
        <v>var. 19/18</v>
      </c>
      <c r="E118" s="113" t="s">
        <v>69</v>
      </c>
      <c r="F118" s="112" t="str">
        <f>CONCATENATE("var. ",RIGHT(E117,2),"/",RIGHT(E117-1,2))</f>
        <v>var. 20/19</v>
      </c>
      <c r="G118" s="113" t="s">
        <v>69</v>
      </c>
      <c r="H118" s="112" t="str">
        <f>CONCATENATE("var. ",RIGHT(G117,2),"/",RIGHT(G117-1,2))</f>
        <v>var. 21/20</v>
      </c>
      <c r="I118" s="113" t="s">
        <v>69</v>
      </c>
      <c r="J118" s="112" t="s">
        <v>136</v>
      </c>
      <c r="K118" s="113" t="s">
        <v>69</v>
      </c>
      <c r="L118" s="112" t="s">
        <v>248</v>
      </c>
      <c r="M118" s="113" t="s">
        <v>69</v>
      </c>
      <c r="N118" s="112" t="s">
        <v>273</v>
      </c>
      <c r="O118" s="112" t="s">
        <v>274</v>
      </c>
    </row>
    <row r="119" spans="1:16" x14ac:dyDescent="0.25">
      <c r="B119" s="114" t="s">
        <v>71</v>
      </c>
      <c r="C119" s="115">
        <v>371879</v>
      </c>
      <c r="D119" s="116">
        <v>9.4176908297559869E-2</v>
      </c>
      <c r="E119" s="115">
        <v>371020</v>
      </c>
      <c r="F119" s="116">
        <f t="shared" ref="F119:F131" si="34">IFERROR(E119/C119-1,"-")</f>
        <v>-2.3098911204988415E-3</v>
      </c>
      <c r="G119" s="115">
        <v>5882</v>
      </c>
      <c r="H119" s="116">
        <f t="shared" ref="H119:H131" si="35">IFERROR(G119/E119-1,"-")</f>
        <v>-0.98414640720176805</v>
      </c>
      <c r="I119" s="115">
        <v>194152</v>
      </c>
      <c r="J119" s="116">
        <f t="shared" ref="J119:J131" si="36">IFERROR(I119/G119-1,"-")</f>
        <v>32.00782046922815</v>
      </c>
      <c r="K119" s="115">
        <v>305389</v>
      </c>
      <c r="L119" s="116">
        <f t="shared" ref="L119:L131" si="37">IFERROR(K119/I119-1,"-")</f>
        <v>0.57293769829824059</v>
      </c>
      <c r="M119" s="115">
        <v>337479</v>
      </c>
      <c r="N119" s="116">
        <f t="shared" ref="N119:N127" si="38">IFERROR(M119/K119-1,"-")</f>
        <v>0.10507909584169695</v>
      </c>
      <c r="O119" s="116">
        <f t="shared" ref="O119" si="39">M119/C119-1</f>
        <v>-9.2503206688197004E-2</v>
      </c>
    </row>
    <row r="120" spans="1:16" x14ac:dyDescent="0.25">
      <c r="B120" s="114" t="s">
        <v>73</v>
      </c>
      <c r="C120" s="115">
        <v>323982</v>
      </c>
      <c r="D120" s="116">
        <v>4.8387044581576388E-2</v>
      </c>
      <c r="E120" s="115">
        <v>348572</v>
      </c>
      <c r="F120" s="116">
        <f t="shared" si="34"/>
        <v>7.5899278354970345E-2</v>
      </c>
      <c r="G120" s="115">
        <v>2515</v>
      </c>
      <c r="H120" s="116">
        <f t="shared" si="35"/>
        <v>-0.99278484789369192</v>
      </c>
      <c r="I120" s="115">
        <v>236389</v>
      </c>
      <c r="J120" s="116">
        <f t="shared" si="36"/>
        <v>92.991650099403572</v>
      </c>
      <c r="K120" s="115">
        <v>294598</v>
      </c>
      <c r="L120" s="116">
        <f t="shared" si="37"/>
        <v>0.24624242244774508</v>
      </c>
      <c r="M120" s="115">
        <v>317505</v>
      </c>
      <c r="N120" s="116">
        <f t="shared" si="38"/>
        <v>7.7756807581857323E-2</v>
      </c>
      <c r="O120" s="116">
        <f>IFERROR(M120/C120-1,"-")</f>
        <v>-1.9991851399151828E-2</v>
      </c>
    </row>
    <row r="121" spans="1:16" x14ac:dyDescent="0.25">
      <c r="B121" s="114" t="s">
        <v>75</v>
      </c>
      <c r="C121" s="115">
        <v>366991</v>
      </c>
      <c r="D121" s="116">
        <v>3.8055422770459701E-2</v>
      </c>
      <c r="E121" s="115">
        <v>182964</v>
      </c>
      <c r="F121" s="116">
        <f t="shared" si="34"/>
        <v>-0.50144826439885448</v>
      </c>
      <c r="G121" s="115">
        <v>2747</v>
      </c>
      <c r="H121" s="116">
        <f t="shared" si="35"/>
        <v>-0.98498611748759324</v>
      </c>
      <c r="I121" s="115">
        <v>322218</v>
      </c>
      <c r="J121" s="116">
        <f t="shared" si="36"/>
        <v>116.29814342919549</v>
      </c>
      <c r="K121" s="115">
        <v>365880</v>
      </c>
      <c r="L121" s="116">
        <f t="shared" si="37"/>
        <v>0.13550453419734465</v>
      </c>
      <c r="M121" s="115">
        <v>366554</v>
      </c>
      <c r="N121" s="116">
        <f t="shared" si="38"/>
        <v>1.8421340330163627E-3</v>
      </c>
      <c r="O121" s="116">
        <f t="shared" ref="O121:O130" si="40">IFERROR(M121/C121-1,"-")</f>
        <v>-1.1907648961418937E-3</v>
      </c>
    </row>
    <row r="122" spans="1:16" x14ac:dyDescent="0.25">
      <c r="B122" s="114" t="s">
        <v>77</v>
      </c>
      <c r="C122" s="115">
        <v>363477</v>
      </c>
      <c r="D122" s="116">
        <v>4.1896342669429876E-2</v>
      </c>
      <c r="E122" s="115">
        <v>0</v>
      </c>
      <c r="F122" s="116">
        <f t="shared" si="34"/>
        <v>-1</v>
      </c>
      <c r="G122" s="115">
        <v>1587</v>
      </c>
      <c r="H122" s="116" t="str">
        <f t="shared" si="35"/>
        <v>-</v>
      </c>
      <c r="I122" s="115">
        <v>336250</v>
      </c>
      <c r="J122" s="116">
        <f t="shared" si="36"/>
        <v>210.87775677378701</v>
      </c>
      <c r="K122" s="115">
        <v>328415</v>
      </c>
      <c r="L122" s="116">
        <f t="shared" si="37"/>
        <v>-2.3301115241635695E-2</v>
      </c>
      <c r="M122" s="115">
        <v>387552</v>
      </c>
      <c r="N122" s="116">
        <f t="shared" si="38"/>
        <v>0.18006790189242272</v>
      </c>
      <c r="O122" s="116">
        <f t="shared" si="40"/>
        <v>6.6235277610412702E-2</v>
      </c>
    </row>
    <row r="123" spans="1:16" x14ac:dyDescent="0.25">
      <c r="B123" s="114" t="s">
        <v>79</v>
      </c>
      <c r="C123" s="115">
        <v>460629</v>
      </c>
      <c r="D123" s="116">
        <v>0.12726583052921381</v>
      </c>
      <c r="E123" s="115">
        <v>0</v>
      </c>
      <c r="F123" s="116">
        <f t="shared" si="34"/>
        <v>-1</v>
      </c>
      <c r="G123" s="115">
        <v>1610</v>
      </c>
      <c r="H123" s="116" t="str">
        <f t="shared" si="35"/>
        <v>-</v>
      </c>
      <c r="I123" s="115">
        <v>366440</v>
      </c>
      <c r="J123" s="116">
        <f t="shared" si="36"/>
        <v>226.6024844720497</v>
      </c>
      <c r="K123" s="115">
        <v>380507</v>
      </c>
      <c r="L123" s="116">
        <f t="shared" si="37"/>
        <v>3.838827638904041E-2</v>
      </c>
      <c r="M123" s="115">
        <v>422996</v>
      </c>
      <c r="N123" s="116">
        <f t="shared" si="38"/>
        <v>0.11166417437786946</v>
      </c>
      <c r="O123" s="116">
        <f t="shared" si="40"/>
        <v>-8.1699154851301192E-2</v>
      </c>
    </row>
    <row r="124" spans="1:16" x14ac:dyDescent="0.25">
      <c r="B124" s="114" t="s">
        <v>81</v>
      </c>
      <c r="C124" s="115">
        <v>500493</v>
      </c>
      <c r="D124" s="116">
        <v>6.2696803371800502E-2</v>
      </c>
      <c r="E124" s="115">
        <v>0</v>
      </c>
      <c r="F124" s="116">
        <f t="shared" si="34"/>
        <v>-1</v>
      </c>
      <c r="G124" s="115">
        <v>8660</v>
      </c>
      <c r="H124" s="116" t="str">
        <f t="shared" si="35"/>
        <v>-</v>
      </c>
      <c r="I124" s="115">
        <v>382090</v>
      </c>
      <c r="J124" s="116">
        <f t="shared" si="36"/>
        <v>43.121247113163975</v>
      </c>
      <c r="K124" s="115">
        <v>428359</v>
      </c>
      <c r="L124" s="116">
        <f t="shared" si="37"/>
        <v>0.12109450652987519</v>
      </c>
      <c r="M124" s="115">
        <v>458450</v>
      </c>
      <c r="N124" s="116">
        <f t="shared" si="38"/>
        <v>7.024715250525837E-2</v>
      </c>
      <c r="O124" s="116">
        <f t="shared" si="40"/>
        <v>-8.4003172871548681E-2</v>
      </c>
    </row>
    <row r="125" spans="1:16" x14ac:dyDescent="0.25">
      <c r="B125" s="114" t="s">
        <v>83</v>
      </c>
      <c r="C125" s="115">
        <v>533742</v>
      </c>
      <c r="D125" s="116">
        <v>0.13740724797661019</v>
      </c>
      <c r="E125" s="115">
        <v>0</v>
      </c>
      <c r="F125" s="116">
        <f t="shared" si="34"/>
        <v>-1</v>
      </c>
      <c r="G125" s="115">
        <v>31484</v>
      </c>
      <c r="H125" s="116" t="str">
        <f t="shared" si="35"/>
        <v>-</v>
      </c>
      <c r="I125" s="115">
        <v>453306</v>
      </c>
      <c r="J125" s="116">
        <f t="shared" si="36"/>
        <v>13.397979926311777</v>
      </c>
      <c r="K125" s="115">
        <v>480731</v>
      </c>
      <c r="L125" s="116">
        <f t="shared" si="37"/>
        <v>6.0499971321800183E-2</v>
      </c>
      <c r="M125" s="115">
        <v>490081</v>
      </c>
      <c r="N125" s="116">
        <f t="shared" si="38"/>
        <v>1.9449546627947845E-2</v>
      </c>
      <c r="O125" s="116">
        <f t="shared" si="40"/>
        <v>-8.1801694451626439E-2</v>
      </c>
    </row>
    <row r="126" spans="1:16" x14ac:dyDescent="0.25">
      <c r="B126" s="114" t="s">
        <v>85</v>
      </c>
      <c r="C126" s="115">
        <v>530867</v>
      </c>
      <c r="D126" s="116">
        <v>8.5169316560439245E-2</v>
      </c>
      <c r="E126" s="115">
        <v>39763</v>
      </c>
      <c r="F126" s="116">
        <f t="shared" si="34"/>
        <v>-0.92509800006404619</v>
      </c>
      <c r="G126" s="115">
        <v>112679</v>
      </c>
      <c r="H126" s="116">
        <f t="shared" si="35"/>
        <v>1.833765057968463</v>
      </c>
      <c r="I126" s="115">
        <v>453711</v>
      </c>
      <c r="J126" s="116">
        <f t="shared" si="36"/>
        <v>3.0265799305993131</v>
      </c>
      <c r="K126" s="115">
        <v>456116</v>
      </c>
      <c r="L126" s="116">
        <f t="shared" si="37"/>
        <v>5.3007310821204801E-3</v>
      </c>
      <c r="M126" s="115">
        <v>482673</v>
      </c>
      <c r="N126" s="116">
        <f t="shared" si="38"/>
        <v>5.8224223662401764E-2</v>
      </c>
      <c r="O126" s="116">
        <f t="shared" si="40"/>
        <v>-9.0783567258842623E-2</v>
      </c>
    </row>
    <row r="127" spans="1:16" x14ac:dyDescent="0.25">
      <c r="B127" s="114" t="s">
        <v>87</v>
      </c>
      <c r="C127" s="115">
        <v>483251</v>
      </c>
      <c r="D127" s="116">
        <v>6.9660011510026987E-2</v>
      </c>
      <c r="E127" s="115">
        <v>30652</v>
      </c>
      <c r="F127" s="116">
        <f t="shared" si="34"/>
        <v>-0.93657126420845482</v>
      </c>
      <c r="G127" s="115">
        <v>175746</v>
      </c>
      <c r="H127" s="116">
        <f t="shared" si="35"/>
        <v>4.7335899778154769</v>
      </c>
      <c r="I127" s="115">
        <v>420455</v>
      </c>
      <c r="J127" s="116">
        <f t="shared" si="36"/>
        <v>1.3924015340320688</v>
      </c>
      <c r="K127" s="115">
        <v>441166</v>
      </c>
      <c r="L127" s="116">
        <f t="shared" si="37"/>
        <v>4.9258541342117379E-2</v>
      </c>
      <c r="M127" s="115">
        <v>457809</v>
      </c>
      <c r="N127" s="116">
        <f t="shared" si="38"/>
        <v>3.7725028674013839E-2</v>
      </c>
      <c r="O127" s="116">
        <f t="shared" si="40"/>
        <v>-5.264758893411503E-2</v>
      </c>
    </row>
    <row r="128" spans="1:16" x14ac:dyDescent="0.25">
      <c r="A128" s="120"/>
      <c r="B128" s="114" t="s">
        <v>89</v>
      </c>
      <c r="C128" s="115">
        <v>432642</v>
      </c>
      <c r="D128" s="116">
        <v>-2.3705452141163041E-2</v>
      </c>
      <c r="E128" s="115">
        <v>32753</v>
      </c>
      <c r="F128" s="116">
        <f t="shared" si="34"/>
        <v>-0.92429537585347699</v>
      </c>
      <c r="G128" s="115">
        <v>282050</v>
      </c>
      <c r="H128" s="116">
        <f t="shared" si="35"/>
        <v>7.6114249076420482</v>
      </c>
      <c r="I128" s="115">
        <v>411383</v>
      </c>
      <c r="J128" s="116">
        <f t="shared" si="36"/>
        <v>0.45854635702889568</v>
      </c>
      <c r="K128" s="115">
        <v>438839</v>
      </c>
      <c r="L128" s="116">
        <f t="shared" si="37"/>
        <v>6.6740725795669809E-2</v>
      </c>
      <c r="M128" s="115">
        <v>440688</v>
      </c>
      <c r="N128" s="116">
        <f>IFERROR(M128/K128-1,"-")</f>
        <v>4.2133903322174593E-3</v>
      </c>
      <c r="O128" s="116">
        <f t="shared" si="40"/>
        <v>1.8597362253317984E-2</v>
      </c>
    </row>
    <row r="129" spans="2:16" x14ac:dyDescent="0.25">
      <c r="B129" s="114" t="s">
        <v>91</v>
      </c>
      <c r="C129" s="115">
        <v>351675</v>
      </c>
      <c r="D129" s="116">
        <v>2.8079048148039965E-2</v>
      </c>
      <c r="E129" s="115">
        <v>58172</v>
      </c>
      <c r="F129" s="116">
        <f t="shared" si="34"/>
        <v>-0.8345859102864861</v>
      </c>
      <c r="G129" s="115">
        <v>253462</v>
      </c>
      <c r="H129" s="116">
        <f t="shared" si="35"/>
        <v>3.3571133878842057</v>
      </c>
      <c r="I129" s="115">
        <v>344832</v>
      </c>
      <c r="J129" s="116">
        <f t="shared" si="36"/>
        <v>0.3604879626926325</v>
      </c>
      <c r="K129" s="115">
        <v>355194</v>
      </c>
      <c r="L129" s="116">
        <f t="shared" si="37"/>
        <v>3.004941536748329E-2</v>
      </c>
      <c r="M129" s="115">
        <v>349166</v>
      </c>
      <c r="N129" s="116">
        <f>IFERROR(M129/K129-1,"-")</f>
        <v>-1.6971007393142945E-2</v>
      </c>
      <c r="O129" s="116">
        <f t="shared" si="40"/>
        <v>-7.1344280941210148E-3</v>
      </c>
    </row>
    <row r="130" spans="2:16" x14ac:dyDescent="0.25">
      <c r="B130" s="114" t="s">
        <v>93</v>
      </c>
      <c r="C130" s="115">
        <v>375307</v>
      </c>
      <c r="D130" s="116">
        <v>0.10812342959723864</v>
      </c>
      <c r="E130" s="115">
        <v>59517</v>
      </c>
      <c r="F130" s="116">
        <f t="shared" si="34"/>
        <v>-0.84141782593983061</v>
      </c>
      <c r="G130" s="115">
        <v>187921</v>
      </c>
      <c r="H130" s="116">
        <f t="shared" si="35"/>
        <v>2.1574340104507956</v>
      </c>
      <c r="I130" s="115">
        <v>335204</v>
      </c>
      <c r="J130" s="116">
        <f t="shared" si="36"/>
        <v>0.78374955433400206</v>
      </c>
      <c r="K130" s="115">
        <v>352959</v>
      </c>
      <c r="L130" s="116">
        <f t="shared" si="37"/>
        <v>5.296774501497592E-2</v>
      </c>
      <c r="M130" s="115">
        <v>347949</v>
      </c>
      <c r="N130" s="116">
        <f>IFERROR(M130/K130-1,"-")</f>
        <v>-1.4194283188698975E-2</v>
      </c>
      <c r="O130" s="116">
        <f t="shared" si="40"/>
        <v>-7.2894989968212642E-2</v>
      </c>
    </row>
    <row r="131" spans="2:16" ht="15.75" x14ac:dyDescent="0.25">
      <c r="B131" s="117" t="s">
        <v>30</v>
      </c>
      <c r="C131" s="118">
        <v>5094935</v>
      </c>
      <c r="D131" s="119">
        <v>6.9233264974283504E-2</v>
      </c>
      <c r="E131" s="118">
        <v>1173619</v>
      </c>
      <c r="F131" s="119">
        <f t="shared" si="34"/>
        <v>-0.76964985814343068</v>
      </c>
      <c r="G131" s="118">
        <v>1066343</v>
      </c>
      <c r="H131" s="119">
        <f t="shared" si="35"/>
        <v>-9.1406154808332141E-2</v>
      </c>
      <c r="I131" s="118">
        <v>4256430</v>
      </c>
      <c r="J131" s="119">
        <f t="shared" si="36"/>
        <v>2.9916143304734031</v>
      </c>
      <c r="K131" s="118">
        <v>4628153</v>
      </c>
      <c r="L131" s="119">
        <f t="shared" si="37"/>
        <v>8.7332106953479816E-2</v>
      </c>
      <c r="M131" s="118">
        <v>4858902</v>
      </c>
      <c r="N131" s="119">
        <v>4.9857686208731655E-2</v>
      </c>
      <c r="O131" s="119">
        <v>-4.6326989451288436E-2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C134" s="120"/>
      <c r="K134" s="120"/>
      <c r="N134" s="79"/>
      <c r="O134" s="79"/>
    </row>
    <row r="136" spans="2:16" ht="48.75" customHeight="1" thickBot="1" x14ac:dyDescent="0.3">
      <c r="B136" s="270" t="s">
        <v>279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C7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CONCATENATE("var. ",RIGHT(C139,2),"/",RIGHT(C139-1,2))</f>
        <v>var. 19/18</v>
      </c>
      <c r="E140" s="113" t="s">
        <v>69</v>
      </c>
      <c r="F140" s="112" t="str">
        <f>CONCATENATE("var. ",RIGHT(E139,2),"/",RIGHT(E139-1,2))</f>
        <v>var. 20/19</v>
      </c>
      <c r="G140" s="113" t="s">
        <v>69</v>
      </c>
      <c r="H140" s="112" t="str">
        <f>CONCATENATE("var. ",RIGHT(G139,2),"/",RIGHT(G139-1,2))</f>
        <v>var. 21/20</v>
      </c>
      <c r="I140" s="113" t="s">
        <v>69</v>
      </c>
      <c r="J140" s="112" t="s">
        <v>136</v>
      </c>
      <c r="K140" s="113" t="s">
        <v>69</v>
      </c>
      <c r="L140" s="112" t="s">
        <v>248</v>
      </c>
      <c r="M140" s="113" t="s">
        <v>69</v>
      </c>
      <c r="N140" s="112" t="s">
        <v>273</v>
      </c>
      <c r="O140" s="112" t="s">
        <v>274</v>
      </c>
    </row>
    <row r="141" spans="2:16" x14ac:dyDescent="0.25">
      <c r="B141" s="114" t="s">
        <v>71</v>
      </c>
      <c r="C141" s="115">
        <v>49589</v>
      </c>
      <c r="D141" s="116">
        <v>-0.14544451911975043</v>
      </c>
      <c r="E141" s="115">
        <v>44550</v>
      </c>
      <c r="F141" s="116">
        <f t="shared" ref="F141:F153" si="41">IFERROR(E141/C141-1,"-")</f>
        <v>-0.10161527758172173</v>
      </c>
      <c r="G141" s="115">
        <v>3988</v>
      </c>
      <c r="H141" s="116">
        <f t="shared" ref="H141:H153" si="42">IFERROR(G141/E141-1,"-")</f>
        <v>-0.91048260381593715</v>
      </c>
      <c r="I141" s="115">
        <v>24948</v>
      </c>
      <c r="J141" s="116">
        <f t="shared" ref="J141:J153" si="43">IFERROR(I141/G141-1,"-")</f>
        <v>5.2557673019057169</v>
      </c>
      <c r="K141" s="115">
        <v>34751</v>
      </c>
      <c r="L141" s="116">
        <f t="shared" ref="L141:L153" si="44">IFERROR(K141/I141-1,"-")</f>
        <v>0.39293730960397633</v>
      </c>
      <c r="M141" s="115">
        <v>33149</v>
      </c>
      <c r="N141" s="116">
        <f t="shared" ref="N141:N149" si="45">IFERROR(M141/K141-1,"-")</f>
        <v>-4.6099392823228058E-2</v>
      </c>
      <c r="O141" s="116">
        <f t="shared" ref="O141" si="46">M141/C141-1</f>
        <v>-0.33152513662304139</v>
      </c>
    </row>
    <row r="142" spans="2:16" x14ac:dyDescent="0.25">
      <c r="B142" s="114" t="s">
        <v>73</v>
      </c>
      <c r="C142" s="115">
        <v>46635</v>
      </c>
      <c r="D142" s="116">
        <v>-0.11941313091259276</v>
      </c>
      <c r="E142" s="115">
        <v>43433</v>
      </c>
      <c r="F142" s="116">
        <f t="shared" si="41"/>
        <v>-6.8660877023694611E-2</v>
      </c>
      <c r="G142" s="115">
        <v>4402</v>
      </c>
      <c r="H142" s="116">
        <f t="shared" si="42"/>
        <v>-0.89864849308129768</v>
      </c>
      <c r="I142" s="115">
        <v>24167</v>
      </c>
      <c r="J142" s="116">
        <f t="shared" si="43"/>
        <v>4.4900045433893681</v>
      </c>
      <c r="K142" s="115">
        <v>41108</v>
      </c>
      <c r="L142" s="116">
        <f t="shared" si="44"/>
        <v>0.7009972276244465</v>
      </c>
      <c r="M142" s="115">
        <v>38403</v>
      </c>
      <c r="N142" s="116">
        <f t="shared" si="45"/>
        <v>-6.5802276929064929E-2</v>
      </c>
      <c r="O142" s="116">
        <f>IFERROR(M142/C142-1,"-")</f>
        <v>-0.17651978128015444</v>
      </c>
    </row>
    <row r="143" spans="2:16" x14ac:dyDescent="0.25">
      <c r="B143" s="114" t="s">
        <v>75</v>
      </c>
      <c r="C143" s="115">
        <v>46288</v>
      </c>
      <c r="D143" s="116">
        <v>-0.1257342525262064</v>
      </c>
      <c r="E143" s="115">
        <v>17711</v>
      </c>
      <c r="F143" s="116">
        <f t="shared" si="41"/>
        <v>-0.61737383339094365</v>
      </c>
      <c r="G143" s="115">
        <v>6472</v>
      </c>
      <c r="H143" s="116">
        <f t="shared" si="42"/>
        <v>-0.63457738128846475</v>
      </c>
      <c r="I143" s="115">
        <v>30216</v>
      </c>
      <c r="J143" s="116">
        <f t="shared" si="43"/>
        <v>3.6687268232385657</v>
      </c>
      <c r="K143" s="115">
        <v>34033</v>
      </c>
      <c r="L143" s="116">
        <f t="shared" si="44"/>
        <v>0.12632380195922699</v>
      </c>
      <c r="M143" s="115">
        <v>36177</v>
      </c>
      <c r="N143" s="116">
        <f t="shared" si="45"/>
        <v>6.2997678723591743E-2</v>
      </c>
      <c r="O143" s="116">
        <f t="shared" ref="O143:O152" si="47">IFERROR(M143/C143-1,"-")</f>
        <v>-0.21843674386450052</v>
      </c>
    </row>
    <row r="144" spans="2:16" x14ac:dyDescent="0.25">
      <c r="B144" s="114" t="s">
        <v>77</v>
      </c>
      <c r="C144" s="115">
        <v>41018</v>
      </c>
      <c r="D144" s="116">
        <v>-0.23745608001338514</v>
      </c>
      <c r="E144" s="115">
        <v>0</v>
      </c>
      <c r="F144" s="116">
        <f t="shared" si="41"/>
        <v>-1</v>
      </c>
      <c r="G144" s="115">
        <v>3725</v>
      </c>
      <c r="H144" s="116" t="str">
        <f t="shared" si="42"/>
        <v>-</v>
      </c>
      <c r="I144" s="115">
        <v>29557</v>
      </c>
      <c r="J144" s="116">
        <f t="shared" si="43"/>
        <v>6.9347651006711413</v>
      </c>
      <c r="K144" s="115">
        <v>29401</v>
      </c>
      <c r="L144" s="116">
        <f t="shared" si="44"/>
        <v>-5.277937544405753E-3</v>
      </c>
      <c r="M144" s="115">
        <v>30259</v>
      </c>
      <c r="N144" s="116">
        <f t="shared" si="45"/>
        <v>2.9182680861195243E-2</v>
      </c>
      <c r="O144" s="116">
        <f t="shared" si="47"/>
        <v>-0.26229947827782929</v>
      </c>
    </row>
    <row r="145" spans="1:16" x14ac:dyDescent="0.25">
      <c r="B145" s="114" t="s">
        <v>79</v>
      </c>
      <c r="C145" s="115">
        <v>31819</v>
      </c>
      <c r="D145" s="116">
        <v>-0.39026540193542203</v>
      </c>
      <c r="E145" s="115">
        <v>0</v>
      </c>
      <c r="F145" s="116">
        <f t="shared" si="41"/>
        <v>-1</v>
      </c>
      <c r="G145" s="115">
        <v>4989</v>
      </c>
      <c r="H145" s="116" t="str">
        <f t="shared" si="42"/>
        <v>-</v>
      </c>
      <c r="I145" s="115">
        <v>16808</v>
      </c>
      <c r="J145" s="116">
        <f t="shared" si="43"/>
        <v>2.3690118260172381</v>
      </c>
      <c r="K145" s="115">
        <v>17791</v>
      </c>
      <c r="L145" s="116">
        <f t="shared" si="44"/>
        <v>5.8484055211803998E-2</v>
      </c>
      <c r="M145" s="115">
        <v>18366</v>
      </c>
      <c r="N145" s="116">
        <f t="shared" si="45"/>
        <v>3.2319712214040841E-2</v>
      </c>
      <c r="O145" s="116">
        <f t="shared" si="47"/>
        <v>-0.4227976994877275</v>
      </c>
    </row>
    <row r="146" spans="1:16" x14ac:dyDescent="0.25">
      <c r="B146" s="114" t="s">
        <v>81</v>
      </c>
      <c r="C146" s="115">
        <v>32121</v>
      </c>
      <c r="D146" s="116">
        <v>-0.37017647058823533</v>
      </c>
      <c r="E146" s="115">
        <v>0</v>
      </c>
      <c r="F146" s="116">
        <f t="shared" si="41"/>
        <v>-1</v>
      </c>
      <c r="G146" s="115">
        <v>6327</v>
      </c>
      <c r="H146" s="116" t="str">
        <f t="shared" si="42"/>
        <v>-</v>
      </c>
      <c r="I146" s="115">
        <v>19444</v>
      </c>
      <c r="J146" s="116">
        <f t="shared" si="43"/>
        <v>2.0731784415994943</v>
      </c>
      <c r="K146" s="115">
        <v>23745</v>
      </c>
      <c r="L146" s="116">
        <f t="shared" si="44"/>
        <v>0.22119934169923883</v>
      </c>
      <c r="M146" s="115">
        <v>18611</v>
      </c>
      <c r="N146" s="116">
        <f t="shared" si="45"/>
        <v>-0.21621393977679515</v>
      </c>
      <c r="O146" s="116">
        <f t="shared" si="47"/>
        <v>-0.42059711715077364</v>
      </c>
    </row>
    <row r="147" spans="1:16" x14ac:dyDescent="0.25">
      <c r="B147" s="114" t="s">
        <v>83</v>
      </c>
      <c r="C147" s="115">
        <v>36049</v>
      </c>
      <c r="D147" s="116">
        <v>-0.35648619218479449</v>
      </c>
      <c r="E147" s="115">
        <v>0</v>
      </c>
      <c r="F147" s="116">
        <f t="shared" si="41"/>
        <v>-1</v>
      </c>
      <c r="G147" s="115">
        <v>11927</v>
      </c>
      <c r="H147" s="116" t="str">
        <f t="shared" si="42"/>
        <v>-</v>
      </c>
      <c r="I147" s="115">
        <v>25892</v>
      </c>
      <c r="J147" s="116">
        <f t="shared" si="43"/>
        <v>1.1708728095916827</v>
      </c>
      <c r="K147" s="115">
        <v>21000</v>
      </c>
      <c r="L147" s="116">
        <f t="shared" si="44"/>
        <v>-0.18893866831453732</v>
      </c>
      <c r="M147" s="115">
        <v>21458</v>
      </c>
      <c r="N147" s="116">
        <f t="shared" si="45"/>
        <v>2.1809523809523723E-2</v>
      </c>
      <c r="O147" s="116">
        <f t="shared" si="47"/>
        <v>-0.40475463951843327</v>
      </c>
    </row>
    <row r="148" spans="1:16" x14ac:dyDescent="0.25">
      <c r="B148" s="114" t="s">
        <v>85</v>
      </c>
      <c r="C148" s="115">
        <v>30446</v>
      </c>
      <c r="D148" s="116">
        <v>-0.39930946039262105</v>
      </c>
      <c r="E148" s="115">
        <v>9610</v>
      </c>
      <c r="F148" s="116">
        <f t="shared" si="41"/>
        <v>-0.68435919332588846</v>
      </c>
      <c r="G148" s="115">
        <v>11584</v>
      </c>
      <c r="H148" s="116">
        <f t="shared" si="42"/>
        <v>0.20541103017689899</v>
      </c>
      <c r="I148" s="115">
        <v>23834</v>
      </c>
      <c r="J148" s="116">
        <f t="shared" si="43"/>
        <v>1.0574930939226519</v>
      </c>
      <c r="K148" s="115">
        <v>24723</v>
      </c>
      <c r="L148" s="116">
        <f t="shared" si="44"/>
        <v>3.7299655953679567E-2</v>
      </c>
      <c r="M148" s="115">
        <v>25592</v>
      </c>
      <c r="N148" s="116">
        <f t="shared" si="45"/>
        <v>3.5149455972171673E-2</v>
      </c>
      <c r="O148" s="116">
        <f t="shared" si="47"/>
        <v>-0.15942981015568547</v>
      </c>
    </row>
    <row r="149" spans="1:16" x14ac:dyDescent="0.25">
      <c r="B149" s="114" t="s">
        <v>87</v>
      </c>
      <c r="C149" s="115">
        <v>34634</v>
      </c>
      <c r="D149" s="116">
        <v>-0.30142401871797975</v>
      </c>
      <c r="E149" s="115">
        <v>2711</v>
      </c>
      <c r="F149" s="116">
        <f t="shared" si="41"/>
        <v>-0.92172431714500203</v>
      </c>
      <c r="G149" s="115">
        <v>19406</v>
      </c>
      <c r="H149" s="116">
        <f t="shared" si="42"/>
        <v>6.1582441903356697</v>
      </c>
      <c r="I149" s="115">
        <v>20951</v>
      </c>
      <c r="J149" s="116">
        <f t="shared" si="43"/>
        <v>7.9614552200350408E-2</v>
      </c>
      <c r="K149" s="115">
        <v>27751</v>
      </c>
      <c r="L149" s="116">
        <f t="shared" si="44"/>
        <v>0.32456684645124345</v>
      </c>
      <c r="M149" s="115">
        <v>23085</v>
      </c>
      <c r="N149" s="116">
        <f t="shared" si="45"/>
        <v>-0.16813808511404993</v>
      </c>
      <c r="O149" s="116">
        <f t="shared" si="47"/>
        <v>-0.33345845123289253</v>
      </c>
    </row>
    <row r="150" spans="1:16" x14ac:dyDescent="0.25">
      <c r="A150" s="120"/>
      <c r="B150" s="114" t="s">
        <v>89</v>
      </c>
      <c r="C150" s="115">
        <v>35739</v>
      </c>
      <c r="D150" s="116">
        <v>-0.36123324396782841</v>
      </c>
      <c r="E150" s="115">
        <v>1419</v>
      </c>
      <c r="F150" s="116">
        <f t="shared" si="41"/>
        <v>-0.96029547553093264</v>
      </c>
      <c r="G150" s="115">
        <v>30169</v>
      </c>
      <c r="H150" s="116">
        <f t="shared" si="42"/>
        <v>20.260747004933052</v>
      </c>
      <c r="I150" s="115">
        <v>22674</v>
      </c>
      <c r="J150" s="116">
        <f t="shared" si="43"/>
        <v>-0.24843382279823656</v>
      </c>
      <c r="K150" s="115">
        <v>29023</v>
      </c>
      <c r="L150" s="116">
        <f t="shared" si="44"/>
        <v>0.28001234894592919</v>
      </c>
      <c r="M150" s="115">
        <v>30463</v>
      </c>
      <c r="N150" s="116">
        <f>IFERROR(M150/K150-1,"-")</f>
        <v>4.9615821934327897E-2</v>
      </c>
      <c r="O150" s="116">
        <f t="shared" si="47"/>
        <v>-0.14762584291670167</v>
      </c>
    </row>
    <row r="151" spans="1:16" x14ac:dyDescent="0.25">
      <c r="B151" s="114" t="s">
        <v>91</v>
      </c>
      <c r="C151" s="115">
        <v>45345</v>
      </c>
      <c r="D151" s="116">
        <v>-0.21117180432816085</v>
      </c>
      <c r="E151" s="115">
        <v>6113</v>
      </c>
      <c r="F151" s="116">
        <f t="shared" si="41"/>
        <v>-0.86518910574484509</v>
      </c>
      <c r="G151" s="115">
        <v>39561</v>
      </c>
      <c r="H151" s="116">
        <f t="shared" si="42"/>
        <v>5.4716178635694419</v>
      </c>
      <c r="I151" s="115">
        <v>37132</v>
      </c>
      <c r="J151" s="116">
        <f t="shared" si="43"/>
        <v>-6.1398852405146531E-2</v>
      </c>
      <c r="K151" s="115">
        <v>37370</v>
      </c>
      <c r="L151" s="116">
        <f t="shared" si="44"/>
        <v>6.4095658731013749E-3</v>
      </c>
      <c r="M151" s="115">
        <v>40648</v>
      </c>
      <c r="N151" s="116">
        <f>IFERROR(M151/K151-1,"-")</f>
        <v>8.7717420390687639E-2</v>
      </c>
      <c r="O151" s="116">
        <f t="shared" si="47"/>
        <v>-0.10358363656411951</v>
      </c>
    </row>
    <row r="152" spans="1:16" x14ac:dyDescent="0.25">
      <c r="B152" s="114" t="s">
        <v>93</v>
      </c>
      <c r="C152" s="115">
        <v>41241</v>
      </c>
      <c r="D152" s="116">
        <v>-0.11496201553714747</v>
      </c>
      <c r="E152" s="115">
        <v>7245</v>
      </c>
      <c r="F152" s="116">
        <f t="shared" si="41"/>
        <v>-0.82432530733978326</v>
      </c>
      <c r="G152" s="115">
        <v>32431</v>
      </c>
      <c r="H152" s="116">
        <f t="shared" si="42"/>
        <v>3.4763285024154591</v>
      </c>
      <c r="I152" s="115">
        <v>35573</v>
      </c>
      <c r="J152" s="116">
        <f t="shared" si="43"/>
        <v>9.6882612315377203E-2</v>
      </c>
      <c r="K152" s="115">
        <v>37684</v>
      </c>
      <c r="L152" s="116">
        <f t="shared" si="44"/>
        <v>5.934275995839533E-2</v>
      </c>
      <c r="M152" s="115">
        <v>41905</v>
      </c>
      <c r="N152" s="116">
        <f>IFERROR(M152/K152-1,"-")</f>
        <v>0.11201040229275017</v>
      </c>
      <c r="O152" s="116">
        <f t="shared" si="47"/>
        <v>1.6100482529521676E-2</v>
      </c>
    </row>
    <row r="153" spans="1:16" ht="15.75" x14ac:dyDescent="0.25">
      <c r="B153" s="117" t="s">
        <v>30</v>
      </c>
      <c r="C153" s="118">
        <v>470924</v>
      </c>
      <c r="D153" s="119">
        <v>-0.26097457248090539</v>
      </c>
      <c r="E153" s="118">
        <v>139836</v>
      </c>
      <c r="F153" s="119">
        <f t="shared" si="41"/>
        <v>-0.7030603664285533</v>
      </c>
      <c r="G153" s="118">
        <v>174981</v>
      </c>
      <c r="H153" s="119">
        <f t="shared" si="42"/>
        <v>0.2513301295803656</v>
      </c>
      <c r="I153" s="118">
        <v>311196</v>
      </c>
      <c r="J153" s="119">
        <f t="shared" si="43"/>
        <v>0.77845594664563578</v>
      </c>
      <c r="K153" s="118">
        <v>358380</v>
      </c>
      <c r="L153" s="119">
        <f t="shared" si="44"/>
        <v>0.15162148613735393</v>
      </c>
      <c r="M153" s="118">
        <v>358116</v>
      </c>
      <c r="N153" s="119">
        <v>-7.3664825046038107E-4</v>
      </c>
      <c r="O153" s="119">
        <v>-0.23954608386915932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C156" s="120"/>
      <c r="K156" s="120"/>
      <c r="N156" s="79"/>
      <c r="O156" s="79"/>
    </row>
    <row r="157" spans="1:16" x14ac:dyDescent="0.25">
      <c r="O157" s="122"/>
    </row>
    <row r="158" spans="1:16" ht="48.75" customHeight="1" thickBot="1" x14ac:dyDescent="0.3">
      <c r="B158" s="270" t="s">
        <v>280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C7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CONCATENATE("var. ",RIGHT(C161,2),"/",RIGHT(C161-1,2))</f>
        <v>var. 19/18</v>
      </c>
      <c r="E162" s="113" t="s">
        <v>69</v>
      </c>
      <c r="F162" s="112" t="str">
        <f>CONCATENATE("var. ",RIGHT(E161,2),"/",RIGHT(E161-1,2))</f>
        <v>var. 20/19</v>
      </c>
      <c r="G162" s="113" t="s">
        <v>69</v>
      </c>
      <c r="H162" s="112" t="str">
        <f>CONCATENATE("var. ",RIGHT(G161,2),"/",RIGHT(G161-1,2))</f>
        <v>var. 21/20</v>
      </c>
      <c r="I162" s="113" t="s">
        <v>69</v>
      </c>
      <c r="J162" s="112" t="s">
        <v>136</v>
      </c>
      <c r="K162" s="113" t="s">
        <v>69</v>
      </c>
      <c r="L162" s="112" t="s">
        <v>248</v>
      </c>
      <c r="M162" s="113" t="s">
        <v>69</v>
      </c>
      <c r="N162" s="112" t="s">
        <v>273</v>
      </c>
      <c r="O162" s="112" t="s">
        <v>274</v>
      </c>
    </row>
    <row r="163" spans="2:15" x14ac:dyDescent="0.25">
      <c r="B163" s="114" t="s">
        <v>71</v>
      </c>
      <c r="C163" s="115">
        <v>16500</v>
      </c>
      <c r="D163" s="116">
        <v>-9.1509745622728733E-2</v>
      </c>
      <c r="E163" s="115">
        <v>18130</v>
      </c>
      <c r="F163" s="116">
        <f t="shared" ref="F163:F175" si="48">IFERROR(E163/C163-1,"-")</f>
        <v>9.8787878787878869E-2</v>
      </c>
      <c r="G163" s="115">
        <v>3849</v>
      </c>
      <c r="H163" s="116">
        <f t="shared" ref="H163:H175" si="49">IFERROR(G163/E163-1,"-")</f>
        <v>-0.78769994484280192</v>
      </c>
      <c r="I163" s="115">
        <v>13267</v>
      </c>
      <c r="J163" s="116">
        <f t="shared" ref="J163:J175" si="50">IFERROR(I163/G163-1,"-")</f>
        <v>2.4468693167056377</v>
      </c>
      <c r="K163" s="115">
        <v>19000</v>
      </c>
      <c r="L163" s="116">
        <f t="shared" ref="L163:L175" si="51">IFERROR(K163/I163-1,"-")</f>
        <v>0.43212482098439731</v>
      </c>
      <c r="M163" s="115">
        <v>18969</v>
      </c>
      <c r="N163" s="116">
        <f t="shared" ref="N163:N171" si="52">IFERROR(M163/K163-1,"-")</f>
        <v>-1.6315789473684283E-3</v>
      </c>
      <c r="O163" s="116">
        <f t="shared" ref="O163" si="53">M163/C163-1</f>
        <v>0.14963636363636357</v>
      </c>
    </row>
    <row r="164" spans="2:15" x14ac:dyDescent="0.25">
      <c r="B164" s="114" t="s">
        <v>73</v>
      </c>
      <c r="C164" s="115">
        <v>18433</v>
      </c>
      <c r="D164" s="116">
        <v>0.15184652877585458</v>
      </c>
      <c r="E164" s="115">
        <v>19669</v>
      </c>
      <c r="F164" s="116">
        <f t="shared" si="48"/>
        <v>6.7053653773124333E-2</v>
      </c>
      <c r="G164" s="115">
        <v>7396</v>
      </c>
      <c r="H164" s="116">
        <f t="shared" si="49"/>
        <v>-0.62397681630992929</v>
      </c>
      <c r="I164" s="115">
        <v>18071</v>
      </c>
      <c r="J164" s="116">
        <f t="shared" si="50"/>
        <v>1.4433477555435372</v>
      </c>
      <c r="K164" s="115">
        <v>20172</v>
      </c>
      <c r="L164" s="116">
        <f t="shared" si="51"/>
        <v>0.11626362680537872</v>
      </c>
      <c r="M164" s="115">
        <v>19532</v>
      </c>
      <c r="N164" s="116">
        <f t="shared" si="52"/>
        <v>-3.1727146539758055E-2</v>
      </c>
      <c r="O164" s="116">
        <f>IFERROR(M164/C164-1,"-")</f>
        <v>5.9621331307980308E-2</v>
      </c>
    </row>
    <row r="165" spans="2:15" x14ac:dyDescent="0.25">
      <c r="B165" s="114" t="s">
        <v>75</v>
      </c>
      <c r="C165" s="115">
        <v>13898</v>
      </c>
      <c r="D165" s="116">
        <v>-0.22934457136519903</v>
      </c>
      <c r="E165" s="115">
        <v>5819</v>
      </c>
      <c r="F165" s="116">
        <f t="shared" si="48"/>
        <v>-0.58130666282918408</v>
      </c>
      <c r="G165" s="115">
        <v>7023</v>
      </c>
      <c r="H165" s="116">
        <f t="shared" si="49"/>
        <v>0.2069084035057569</v>
      </c>
      <c r="I165" s="115">
        <v>15881</v>
      </c>
      <c r="J165" s="116">
        <f t="shared" si="50"/>
        <v>1.2612843514167733</v>
      </c>
      <c r="K165" s="115">
        <v>20521</v>
      </c>
      <c r="L165" s="116">
        <f t="shared" si="51"/>
        <v>0.29217303696240782</v>
      </c>
      <c r="M165" s="115">
        <v>19164</v>
      </c>
      <c r="N165" s="116">
        <f t="shared" si="52"/>
        <v>-6.612738170654453E-2</v>
      </c>
      <c r="O165" s="116">
        <f t="shared" ref="O165:O174" si="54">IFERROR(M165/C165-1,"-")</f>
        <v>0.37890343934379045</v>
      </c>
    </row>
    <row r="166" spans="2:15" x14ac:dyDescent="0.25">
      <c r="B166" s="114" t="s">
        <v>77</v>
      </c>
      <c r="C166" s="115">
        <v>16560</v>
      </c>
      <c r="D166" s="116">
        <v>-8.493120406697241E-2</v>
      </c>
      <c r="E166" s="115">
        <v>0</v>
      </c>
      <c r="F166" s="116">
        <f t="shared" si="48"/>
        <v>-1</v>
      </c>
      <c r="G166" s="115">
        <v>4157</v>
      </c>
      <c r="H166" s="116" t="str">
        <f t="shared" si="49"/>
        <v>-</v>
      </c>
      <c r="I166" s="115">
        <v>15425</v>
      </c>
      <c r="J166" s="116">
        <f t="shared" si="50"/>
        <v>2.7106086119797932</v>
      </c>
      <c r="K166" s="115">
        <v>24238</v>
      </c>
      <c r="L166" s="116">
        <f t="shared" si="51"/>
        <v>0.57134521880064826</v>
      </c>
      <c r="M166" s="115">
        <v>23046</v>
      </c>
      <c r="N166" s="116">
        <f t="shared" si="52"/>
        <v>-4.9178975162967209E-2</v>
      </c>
      <c r="O166" s="116">
        <f t="shared" si="54"/>
        <v>0.39166666666666661</v>
      </c>
    </row>
    <row r="167" spans="2:15" x14ac:dyDescent="0.25">
      <c r="B167" s="114" t="s">
        <v>79</v>
      </c>
      <c r="C167" s="115">
        <v>12694</v>
      </c>
      <c r="D167" s="116">
        <v>-0.23759759759759758</v>
      </c>
      <c r="E167" s="115">
        <v>0</v>
      </c>
      <c r="F167" s="116">
        <f t="shared" si="48"/>
        <v>-1</v>
      </c>
      <c r="G167" s="115">
        <v>8877</v>
      </c>
      <c r="H167" s="116" t="str">
        <f t="shared" si="49"/>
        <v>-</v>
      </c>
      <c r="I167" s="115">
        <v>14464</v>
      </c>
      <c r="J167" s="116">
        <f t="shared" si="50"/>
        <v>0.62937929480680399</v>
      </c>
      <c r="K167" s="115">
        <v>19331</v>
      </c>
      <c r="L167" s="116">
        <f t="shared" si="51"/>
        <v>0.33649059734513265</v>
      </c>
      <c r="M167" s="115">
        <v>18795</v>
      </c>
      <c r="N167" s="116">
        <f t="shared" si="52"/>
        <v>-2.7727484351559695E-2</v>
      </c>
      <c r="O167" s="116">
        <f t="shared" si="54"/>
        <v>0.48062076571608636</v>
      </c>
    </row>
    <row r="168" spans="2:15" x14ac:dyDescent="0.25">
      <c r="B168" s="114" t="s">
        <v>81</v>
      </c>
      <c r="C168" s="115">
        <v>13826</v>
      </c>
      <c r="D168" s="116">
        <v>0.13281442031954116</v>
      </c>
      <c r="E168" s="115">
        <v>0</v>
      </c>
      <c r="F168" s="116">
        <f t="shared" si="48"/>
        <v>-1</v>
      </c>
      <c r="G168" s="115">
        <v>7506</v>
      </c>
      <c r="H168" s="116" t="str">
        <f t="shared" si="49"/>
        <v>-</v>
      </c>
      <c r="I168" s="115">
        <v>11078</v>
      </c>
      <c r="J168" s="116">
        <f t="shared" si="50"/>
        <v>0.47588595790034649</v>
      </c>
      <c r="K168" s="115">
        <v>16213</v>
      </c>
      <c r="L168" s="116">
        <f t="shared" si="51"/>
        <v>0.46353132334356384</v>
      </c>
      <c r="M168" s="115">
        <v>18025</v>
      </c>
      <c r="N168" s="116">
        <f t="shared" si="52"/>
        <v>0.11176216616295576</v>
      </c>
      <c r="O168" s="116">
        <f t="shared" si="54"/>
        <v>0.3037031679444524</v>
      </c>
    </row>
    <row r="169" spans="2:15" x14ac:dyDescent="0.25">
      <c r="B169" s="114" t="s">
        <v>83</v>
      </c>
      <c r="C169" s="115">
        <v>15219</v>
      </c>
      <c r="D169" s="116">
        <v>0.19411533934876424</v>
      </c>
      <c r="E169" s="115">
        <v>0</v>
      </c>
      <c r="F169" s="116">
        <f t="shared" si="48"/>
        <v>-1</v>
      </c>
      <c r="G169" s="115">
        <v>14469</v>
      </c>
      <c r="H169" s="116" t="str">
        <f t="shared" si="49"/>
        <v>-</v>
      </c>
      <c r="I169" s="115">
        <v>14696</v>
      </c>
      <c r="J169" s="116">
        <f t="shared" si="50"/>
        <v>1.5688713801921272E-2</v>
      </c>
      <c r="K169" s="115">
        <v>16801</v>
      </c>
      <c r="L169" s="116">
        <f t="shared" si="51"/>
        <v>0.1432362547632009</v>
      </c>
      <c r="M169" s="115">
        <v>21516</v>
      </c>
      <c r="N169" s="116">
        <f t="shared" si="52"/>
        <v>0.28063805725849655</v>
      </c>
      <c r="O169" s="116">
        <f t="shared" si="54"/>
        <v>0.41375911689335698</v>
      </c>
    </row>
    <row r="170" spans="2:15" x14ac:dyDescent="0.25">
      <c r="B170" s="114" t="s">
        <v>85</v>
      </c>
      <c r="C170" s="115">
        <v>20154</v>
      </c>
      <c r="D170" s="116">
        <v>1.0681510455844645E-2</v>
      </c>
      <c r="E170" s="115">
        <v>7582</v>
      </c>
      <c r="F170" s="116">
        <f t="shared" si="48"/>
        <v>-0.62379676491019154</v>
      </c>
      <c r="G170" s="115">
        <v>19532</v>
      </c>
      <c r="H170" s="116">
        <f t="shared" si="49"/>
        <v>1.5761012925349513</v>
      </c>
      <c r="I170" s="115">
        <v>26445</v>
      </c>
      <c r="J170" s="116">
        <f t="shared" si="50"/>
        <v>0.35393200901085398</v>
      </c>
      <c r="K170" s="115">
        <v>28351</v>
      </c>
      <c r="L170" s="116">
        <f t="shared" si="51"/>
        <v>7.207411608999803E-2</v>
      </c>
      <c r="M170" s="115">
        <v>28603</v>
      </c>
      <c r="N170" s="116">
        <f t="shared" si="52"/>
        <v>8.8885753588938687E-3</v>
      </c>
      <c r="O170" s="116">
        <f t="shared" si="54"/>
        <v>0.41922199067182686</v>
      </c>
    </row>
    <row r="171" spans="2:15" x14ac:dyDescent="0.25">
      <c r="B171" s="114" t="s">
        <v>87</v>
      </c>
      <c r="C171" s="115">
        <v>12071</v>
      </c>
      <c r="D171" s="116">
        <v>0.13034928364079024</v>
      </c>
      <c r="E171" s="115">
        <v>2424</v>
      </c>
      <c r="F171" s="116">
        <f t="shared" si="48"/>
        <v>-0.7991881368569298</v>
      </c>
      <c r="G171" s="115">
        <v>9241</v>
      </c>
      <c r="H171" s="116">
        <f t="shared" si="49"/>
        <v>2.8122937293729371</v>
      </c>
      <c r="I171" s="115">
        <v>15077</v>
      </c>
      <c r="J171" s="116">
        <f t="shared" si="50"/>
        <v>0.63153338383291846</v>
      </c>
      <c r="K171" s="115">
        <v>19988</v>
      </c>
      <c r="L171" s="116">
        <f t="shared" si="51"/>
        <v>0.32572792995954103</v>
      </c>
      <c r="M171" s="115">
        <v>18074</v>
      </c>
      <c r="N171" s="116">
        <f t="shared" si="52"/>
        <v>-9.5757454472683579E-2</v>
      </c>
      <c r="O171" s="116">
        <f t="shared" si="54"/>
        <v>0.49730759671941005</v>
      </c>
    </row>
    <row r="172" spans="2:15" x14ac:dyDescent="0.25">
      <c r="B172" s="114" t="s">
        <v>89</v>
      </c>
      <c r="C172" s="115">
        <v>13638</v>
      </c>
      <c r="D172" s="116">
        <v>-0.1256571355301962</v>
      </c>
      <c r="E172" s="115">
        <v>7424</v>
      </c>
      <c r="F172" s="116">
        <f t="shared" si="48"/>
        <v>-0.45563865669452996</v>
      </c>
      <c r="G172" s="115">
        <v>14695</v>
      </c>
      <c r="H172" s="116">
        <f t="shared" si="49"/>
        <v>0.97939116379310343</v>
      </c>
      <c r="I172" s="115">
        <v>19469</v>
      </c>
      <c r="J172" s="116">
        <f t="shared" si="50"/>
        <v>0.32487240558012931</v>
      </c>
      <c r="K172" s="115">
        <v>23246</v>
      </c>
      <c r="L172" s="116">
        <f t="shared" si="51"/>
        <v>0.19400071909188976</v>
      </c>
      <c r="M172" s="115">
        <v>21587</v>
      </c>
      <c r="N172" s="116">
        <f>IFERROR(M172/K172-1,"-")</f>
        <v>-7.1367116923341634E-2</v>
      </c>
      <c r="O172" s="116">
        <f t="shared" si="54"/>
        <v>0.58285672385980347</v>
      </c>
    </row>
    <row r="173" spans="2:15" x14ac:dyDescent="0.25">
      <c r="B173" s="114" t="s">
        <v>91</v>
      </c>
      <c r="C173" s="115">
        <v>13351</v>
      </c>
      <c r="D173" s="116">
        <v>0.20779808214221096</v>
      </c>
      <c r="E173" s="115">
        <v>1425</v>
      </c>
      <c r="F173" s="116">
        <f t="shared" si="48"/>
        <v>-0.89326642199086215</v>
      </c>
      <c r="G173" s="115">
        <v>15308</v>
      </c>
      <c r="H173" s="116">
        <f t="shared" si="49"/>
        <v>9.7424561403508765</v>
      </c>
      <c r="I173" s="115">
        <v>14978</v>
      </c>
      <c r="J173" s="116">
        <f t="shared" si="50"/>
        <v>-2.1557355631042552E-2</v>
      </c>
      <c r="K173" s="115">
        <v>20932</v>
      </c>
      <c r="L173" s="116">
        <f t="shared" si="51"/>
        <v>0.39751635732407542</v>
      </c>
      <c r="M173" s="115">
        <v>18655</v>
      </c>
      <c r="N173" s="116">
        <f>IFERROR(M173/K173-1,"-")</f>
        <v>-0.10878081406459006</v>
      </c>
      <c r="O173" s="116">
        <f t="shared" si="54"/>
        <v>0.39727361246348591</v>
      </c>
    </row>
    <row r="174" spans="2:15" x14ac:dyDescent="0.25">
      <c r="B174" s="114" t="s">
        <v>93</v>
      </c>
      <c r="C174" s="115">
        <v>12063</v>
      </c>
      <c r="D174" s="116">
        <v>0.13459367945823919</v>
      </c>
      <c r="E174" s="115">
        <v>3667</v>
      </c>
      <c r="F174" s="116">
        <f t="shared" si="48"/>
        <v>-0.6960126005139684</v>
      </c>
      <c r="G174" s="115">
        <v>15332</v>
      </c>
      <c r="H174" s="116">
        <f t="shared" si="49"/>
        <v>3.1810744477774744</v>
      </c>
      <c r="I174" s="115">
        <v>20052</v>
      </c>
      <c r="J174" s="116">
        <f t="shared" si="50"/>
        <v>0.30785285677015395</v>
      </c>
      <c r="K174" s="115">
        <v>19000</v>
      </c>
      <c r="L174" s="116">
        <f t="shared" si="51"/>
        <v>-5.2463594653899825E-2</v>
      </c>
      <c r="M174" s="115">
        <v>19682</v>
      </c>
      <c r="N174" s="116">
        <f>IFERROR(M174/K174-1,"-")</f>
        <v>3.5894736842105202E-2</v>
      </c>
      <c r="O174" s="116">
        <f t="shared" si="54"/>
        <v>0.63160076266268761</v>
      </c>
    </row>
    <row r="175" spans="2:15" ht="15.75" x14ac:dyDescent="0.25">
      <c r="B175" s="117" t="s">
        <v>30</v>
      </c>
      <c r="C175" s="118">
        <v>178407</v>
      </c>
      <c r="D175" s="119">
        <v>-7.747497219132371E-3</v>
      </c>
      <c r="E175" s="118">
        <v>67848</v>
      </c>
      <c r="F175" s="119">
        <f t="shared" si="48"/>
        <v>-0.61970102069986044</v>
      </c>
      <c r="G175" s="118">
        <v>127385</v>
      </c>
      <c r="H175" s="119">
        <f t="shared" si="49"/>
        <v>0.87750560075462802</v>
      </c>
      <c r="I175" s="118">
        <v>198903</v>
      </c>
      <c r="J175" s="119">
        <f t="shared" si="50"/>
        <v>0.56143187973466269</v>
      </c>
      <c r="K175" s="118">
        <v>247793</v>
      </c>
      <c r="L175" s="119">
        <f t="shared" si="51"/>
        <v>0.24579820314424627</v>
      </c>
      <c r="M175" s="118">
        <v>245648</v>
      </c>
      <c r="N175" s="119">
        <v>-8.6564188657468621E-3</v>
      </c>
      <c r="O175" s="119">
        <v>0.37689664643203469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</row>
    <row r="178" spans="1:16" x14ac:dyDescent="0.25">
      <c r="C178" s="120"/>
      <c r="K178" s="120"/>
      <c r="N178" s="79"/>
      <c r="O178" s="79"/>
    </row>
    <row r="180" spans="1:16" ht="48.75" customHeight="1" thickBot="1" x14ac:dyDescent="0.3">
      <c r="B180" s="270" t="s">
        <v>281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C7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CONCATENATE("var. ",RIGHT(C183,2),"/",RIGHT(C183-1,2))</f>
        <v>var. 19/18</v>
      </c>
      <c r="E184" s="113" t="s">
        <v>69</v>
      </c>
      <c r="F184" s="112" t="str">
        <f>CONCATENATE("var. ",RIGHT(E183,2),"/",RIGHT(E183-1,2))</f>
        <v>var. 20/19</v>
      </c>
      <c r="G184" s="113" t="s">
        <v>69</v>
      </c>
      <c r="H184" s="112" t="str">
        <f>CONCATENATE("var. ",RIGHT(G183,2),"/",RIGHT(G183-1,2))</f>
        <v>var. 21/20</v>
      </c>
      <c r="I184" s="113" t="s">
        <v>69</v>
      </c>
      <c r="J184" s="112" t="s">
        <v>136</v>
      </c>
      <c r="K184" s="113" t="s">
        <v>69</v>
      </c>
      <c r="L184" s="112" t="s">
        <v>248</v>
      </c>
      <c r="M184" s="113" t="s">
        <v>69</v>
      </c>
      <c r="N184" s="112" t="s">
        <v>273</v>
      </c>
      <c r="O184" s="112" t="s">
        <v>274</v>
      </c>
    </row>
    <row r="185" spans="1:16" x14ac:dyDescent="0.25">
      <c r="A185" s="120"/>
      <c r="B185" s="114" t="s">
        <v>71</v>
      </c>
      <c r="C185" s="115">
        <v>32399</v>
      </c>
      <c r="D185" s="116">
        <v>-0.16082159138002483</v>
      </c>
      <c r="E185" s="115">
        <v>37400</v>
      </c>
      <c r="F185" s="116">
        <f t="shared" ref="F185:F197" si="55">IFERROR(E185/C185-1,"-")</f>
        <v>0.15435661594493655</v>
      </c>
      <c r="G185" s="115">
        <v>2352</v>
      </c>
      <c r="H185" s="116">
        <f t="shared" ref="H185:H197" si="56">IFERROR(G185/E185-1,"-")</f>
        <v>-0.93711229946524066</v>
      </c>
      <c r="I185" s="115">
        <v>24134</v>
      </c>
      <c r="J185" s="116">
        <f t="shared" ref="J185:J197" si="57">IFERROR(I185/G185-1,"-")</f>
        <v>9.2610544217687067</v>
      </c>
      <c r="K185" s="115">
        <v>34084</v>
      </c>
      <c r="L185" s="116">
        <f t="shared" ref="L185:L197" si="58">IFERROR(K185/I185-1,"-")</f>
        <v>0.4122814286898151</v>
      </c>
      <c r="M185" s="115">
        <v>36621</v>
      </c>
      <c r="N185" s="116">
        <f t="shared" ref="N185:N193" si="59">IFERROR(M185/K185-1,"-")</f>
        <v>7.4433751907053258E-2</v>
      </c>
      <c r="O185" s="116">
        <f t="shared" ref="O185" si="60">M185/C185-1</f>
        <v>0.1303126639711103</v>
      </c>
    </row>
    <row r="186" spans="1:16" x14ac:dyDescent="0.25">
      <c r="B186" s="114" t="s">
        <v>73</v>
      </c>
      <c r="C186" s="115">
        <v>24892</v>
      </c>
      <c r="D186" s="116">
        <v>-0.21257750221434901</v>
      </c>
      <c r="E186" s="115">
        <v>29154</v>
      </c>
      <c r="F186" s="116">
        <f t="shared" si="55"/>
        <v>0.17121966896995011</v>
      </c>
      <c r="G186" s="115">
        <v>692</v>
      </c>
      <c r="H186" s="116">
        <f t="shared" si="56"/>
        <v>-0.97626397749879945</v>
      </c>
      <c r="I186" s="115">
        <v>23097</v>
      </c>
      <c r="J186" s="116">
        <f t="shared" si="57"/>
        <v>32.377167630057805</v>
      </c>
      <c r="K186" s="115">
        <v>28094</v>
      </c>
      <c r="L186" s="116">
        <f t="shared" si="58"/>
        <v>0.21634844352080362</v>
      </c>
      <c r="M186" s="115">
        <v>31556</v>
      </c>
      <c r="N186" s="116">
        <f t="shared" si="59"/>
        <v>0.12322915925108568</v>
      </c>
      <c r="O186" s="116">
        <f>IFERROR(M186/C186-1,"-")</f>
        <v>0.26771653543307083</v>
      </c>
    </row>
    <row r="187" spans="1:16" x14ac:dyDescent="0.25">
      <c r="B187" s="114" t="s">
        <v>75</v>
      </c>
      <c r="C187" s="115">
        <v>27290</v>
      </c>
      <c r="D187" s="116">
        <v>-5.0320155902004449E-2</v>
      </c>
      <c r="E187" s="115">
        <v>14426</v>
      </c>
      <c r="F187" s="116">
        <f t="shared" si="55"/>
        <v>-0.47138145840967383</v>
      </c>
      <c r="G187" s="115">
        <v>644</v>
      </c>
      <c r="H187" s="116">
        <f t="shared" si="56"/>
        <v>-0.95535838070151113</v>
      </c>
      <c r="I187" s="115">
        <v>26029</v>
      </c>
      <c r="J187" s="116">
        <f t="shared" si="57"/>
        <v>39.41770186335404</v>
      </c>
      <c r="K187" s="115">
        <v>24451</v>
      </c>
      <c r="L187" s="116">
        <f t="shared" si="58"/>
        <v>-6.0624687848169323E-2</v>
      </c>
      <c r="M187" s="115">
        <v>29418</v>
      </c>
      <c r="N187" s="116">
        <f t="shared" si="59"/>
        <v>0.20314097582920954</v>
      </c>
      <c r="O187" s="116">
        <f t="shared" ref="O187:O196" si="61">IFERROR(M187/C187-1,"-")</f>
        <v>7.7977281055331638E-2</v>
      </c>
    </row>
    <row r="188" spans="1:16" x14ac:dyDescent="0.25">
      <c r="B188" s="114" t="s">
        <v>77</v>
      </c>
      <c r="C188" s="115">
        <v>27480</v>
      </c>
      <c r="D188" s="116">
        <v>-9.6379599487027678E-2</v>
      </c>
      <c r="E188" s="115">
        <v>0</v>
      </c>
      <c r="F188" s="116">
        <f t="shared" si="55"/>
        <v>-1</v>
      </c>
      <c r="G188" s="115">
        <v>949</v>
      </c>
      <c r="H188" s="116" t="str">
        <f t="shared" si="56"/>
        <v>-</v>
      </c>
      <c r="I188" s="115">
        <v>26786</v>
      </c>
      <c r="J188" s="116">
        <f t="shared" si="57"/>
        <v>27.225500526870391</v>
      </c>
      <c r="K188" s="115">
        <v>29765</v>
      </c>
      <c r="L188" s="116">
        <f t="shared" si="58"/>
        <v>0.11121481370865371</v>
      </c>
      <c r="M188" s="115">
        <v>34774</v>
      </c>
      <c r="N188" s="116">
        <f t="shared" si="59"/>
        <v>0.16828489837056937</v>
      </c>
      <c r="O188" s="116">
        <f t="shared" si="61"/>
        <v>0.265429403202329</v>
      </c>
    </row>
    <row r="189" spans="1:16" x14ac:dyDescent="0.25">
      <c r="B189" s="114" t="s">
        <v>79</v>
      </c>
      <c r="C189" s="115">
        <v>20908</v>
      </c>
      <c r="D189" s="116">
        <v>-0.22266423764732124</v>
      </c>
      <c r="E189" s="115">
        <v>0</v>
      </c>
      <c r="F189" s="116">
        <f t="shared" si="55"/>
        <v>-1</v>
      </c>
      <c r="G189" s="115">
        <v>3125</v>
      </c>
      <c r="H189" s="116" t="str">
        <f t="shared" si="56"/>
        <v>-</v>
      </c>
      <c r="I189" s="115">
        <v>22076</v>
      </c>
      <c r="J189" s="116">
        <f t="shared" si="57"/>
        <v>6.0643200000000004</v>
      </c>
      <c r="K189" s="115">
        <v>28163</v>
      </c>
      <c r="L189" s="116">
        <f t="shared" si="58"/>
        <v>0.27572929878601204</v>
      </c>
      <c r="M189" s="115">
        <v>25349</v>
      </c>
      <c r="N189" s="116">
        <f t="shared" si="59"/>
        <v>-9.9918332564002399E-2</v>
      </c>
      <c r="O189" s="116">
        <f t="shared" si="61"/>
        <v>0.21240673426439649</v>
      </c>
    </row>
    <row r="190" spans="1:16" x14ac:dyDescent="0.25">
      <c r="B190" s="114" t="s">
        <v>120</v>
      </c>
      <c r="C190" s="115">
        <v>30548</v>
      </c>
      <c r="D190" s="116">
        <v>7.3441563005130384E-2</v>
      </c>
      <c r="E190" s="115">
        <v>0</v>
      </c>
      <c r="F190" s="116">
        <f t="shared" si="55"/>
        <v>-1</v>
      </c>
      <c r="G190" s="115">
        <v>9995</v>
      </c>
      <c r="H190" s="116" t="str">
        <f t="shared" si="56"/>
        <v>-</v>
      </c>
      <c r="I190" s="115">
        <v>22144</v>
      </c>
      <c r="J190" s="116">
        <f t="shared" si="57"/>
        <v>1.2155077538769383</v>
      </c>
      <c r="K190" s="115">
        <v>26526</v>
      </c>
      <c r="L190" s="116">
        <f t="shared" si="58"/>
        <v>0.19788656069364152</v>
      </c>
      <c r="M190" s="115">
        <v>22751</v>
      </c>
      <c r="N190" s="116">
        <f t="shared" si="59"/>
        <v>-0.14231320214129528</v>
      </c>
      <c r="O190" s="116">
        <f t="shared" si="61"/>
        <v>-0.25523765876653137</v>
      </c>
    </row>
    <row r="191" spans="1:16" x14ac:dyDescent="0.25">
      <c r="B191" s="114" t="s">
        <v>83</v>
      </c>
      <c r="C191" s="115">
        <v>32147</v>
      </c>
      <c r="D191" s="116">
        <v>0.21805850257653825</v>
      </c>
      <c r="E191" s="115">
        <v>0</v>
      </c>
      <c r="F191" s="116">
        <f t="shared" si="55"/>
        <v>-1</v>
      </c>
      <c r="G191" s="115">
        <v>17267</v>
      </c>
      <c r="H191" s="116" t="str">
        <f t="shared" si="56"/>
        <v>-</v>
      </c>
      <c r="I191" s="115">
        <v>30251</v>
      </c>
      <c r="J191" s="116">
        <f t="shared" si="57"/>
        <v>0.75195459547112997</v>
      </c>
      <c r="K191" s="115">
        <v>33464</v>
      </c>
      <c r="L191" s="116">
        <f t="shared" si="58"/>
        <v>0.10621136491355654</v>
      </c>
      <c r="M191" s="115">
        <v>32743</v>
      </c>
      <c r="N191" s="116">
        <f t="shared" si="59"/>
        <v>-2.1545541477408503E-2</v>
      </c>
      <c r="O191" s="116">
        <f t="shared" si="61"/>
        <v>1.8539832643792664E-2</v>
      </c>
    </row>
    <row r="192" spans="1:16" x14ac:dyDescent="0.25">
      <c r="B192" s="114" t="s">
        <v>85</v>
      </c>
      <c r="C192" s="115">
        <v>24873</v>
      </c>
      <c r="D192" s="116">
        <v>2.4718823384006994E-2</v>
      </c>
      <c r="E192" s="115">
        <v>11092</v>
      </c>
      <c r="F192" s="116">
        <f t="shared" si="55"/>
        <v>-0.5540545973545612</v>
      </c>
      <c r="G192" s="115">
        <v>18483</v>
      </c>
      <c r="H192" s="116">
        <f t="shared" si="56"/>
        <v>0.66633609808871253</v>
      </c>
      <c r="I192" s="115">
        <v>21835</v>
      </c>
      <c r="J192" s="116">
        <f t="shared" si="57"/>
        <v>0.18135584050208298</v>
      </c>
      <c r="K192" s="115">
        <v>31558</v>
      </c>
      <c r="L192" s="116">
        <f t="shared" si="58"/>
        <v>0.44529425234714903</v>
      </c>
      <c r="M192" s="115">
        <v>29115</v>
      </c>
      <c r="N192" s="116">
        <f t="shared" si="59"/>
        <v>-7.741301730147665E-2</v>
      </c>
      <c r="O192" s="116">
        <f t="shared" si="61"/>
        <v>0.17054637558798702</v>
      </c>
    </row>
    <row r="193" spans="2:16" x14ac:dyDescent="0.25">
      <c r="B193" s="114" t="s">
        <v>87</v>
      </c>
      <c r="C193" s="115">
        <v>31071</v>
      </c>
      <c r="D193" s="116">
        <v>0.10333439863641214</v>
      </c>
      <c r="E193" s="115">
        <v>17306</v>
      </c>
      <c r="F193" s="116">
        <f t="shared" si="55"/>
        <v>-0.44301760484052655</v>
      </c>
      <c r="G193" s="115">
        <v>27344</v>
      </c>
      <c r="H193" s="116">
        <f t="shared" si="56"/>
        <v>0.58003004738241071</v>
      </c>
      <c r="I193" s="115">
        <v>28789</v>
      </c>
      <c r="J193" s="116">
        <f t="shared" si="57"/>
        <v>5.2845231129315495E-2</v>
      </c>
      <c r="K193" s="115">
        <v>33205</v>
      </c>
      <c r="L193" s="116">
        <f t="shared" si="58"/>
        <v>0.15339192052520056</v>
      </c>
      <c r="M193" s="115">
        <v>26955</v>
      </c>
      <c r="N193" s="116">
        <f t="shared" si="59"/>
        <v>-0.18822466496009638</v>
      </c>
      <c r="O193" s="116">
        <f t="shared" si="61"/>
        <v>-0.13247079270058892</v>
      </c>
    </row>
    <row r="194" spans="2:16" x14ac:dyDescent="0.25">
      <c r="B194" s="114" t="s">
        <v>89</v>
      </c>
      <c r="C194" s="115">
        <v>30757</v>
      </c>
      <c r="D194" s="116">
        <v>8.367979705447115E-2</v>
      </c>
      <c r="E194" s="115">
        <v>8123</v>
      </c>
      <c r="F194" s="116">
        <f t="shared" si="55"/>
        <v>-0.73589751926390745</v>
      </c>
      <c r="G194" s="115">
        <v>32377</v>
      </c>
      <c r="H194" s="116">
        <f t="shared" si="56"/>
        <v>2.9858426689646684</v>
      </c>
      <c r="I194" s="115">
        <v>28129</v>
      </c>
      <c r="J194" s="116">
        <f t="shared" si="57"/>
        <v>-0.13120424993050628</v>
      </c>
      <c r="K194" s="115">
        <v>34381</v>
      </c>
      <c r="L194" s="116">
        <f t="shared" si="58"/>
        <v>0.22226172277720502</v>
      </c>
      <c r="M194" s="115">
        <v>32149</v>
      </c>
      <c r="N194" s="116">
        <f>IFERROR(M194/K194-1,"-")</f>
        <v>-6.4919577673715145E-2</v>
      </c>
      <c r="O194" s="116">
        <f t="shared" si="61"/>
        <v>4.5257990051045249E-2</v>
      </c>
    </row>
    <row r="195" spans="2:16" x14ac:dyDescent="0.25">
      <c r="B195" s="114" t="s">
        <v>91</v>
      </c>
      <c r="C195" s="115">
        <v>29400</v>
      </c>
      <c r="D195" s="116">
        <v>0.10617804198961545</v>
      </c>
      <c r="E195" s="115">
        <v>3107</v>
      </c>
      <c r="F195" s="116">
        <f t="shared" si="55"/>
        <v>-0.89431972789115644</v>
      </c>
      <c r="G195" s="115">
        <v>37434</v>
      </c>
      <c r="H195" s="116">
        <f t="shared" si="56"/>
        <v>11.048278081750885</v>
      </c>
      <c r="I195" s="115">
        <v>29244</v>
      </c>
      <c r="J195" s="116">
        <f t="shared" si="57"/>
        <v>-0.21878506170860712</v>
      </c>
      <c r="K195" s="115">
        <v>31295</v>
      </c>
      <c r="L195" s="116">
        <f t="shared" si="58"/>
        <v>7.0134044590343336E-2</v>
      </c>
      <c r="M195" s="115">
        <v>30599</v>
      </c>
      <c r="N195" s="116">
        <f>IFERROR(M195/K195-1,"-")</f>
        <v>-2.2239974436811027E-2</v>
      </c>
      <c r="O195" s="116">
        <f t="shared" si="61"/>
        <v>4.0782312925170094E-2</v>
      </c>
    </row>
    <row r="196" spans="2:16" x14ac:dyDescent="0.25">
      <c r="B196" s="114" t="s">
        <v>93</v>
      </c>
      <c r="C196" s="115">
        <v>41860</v>
      </c>
      <c r="D196" s="116">
        <v>0.1709745999776211</v>
      </c>
      <c r="E196" s="115">
        <v>4175</v>
      </c>
      <c r="F196" s="116">
        <f t="shared" si="55"/>
        <v>-0.90026278069756327</v>
      </c>
      <c r="G196" s="115">
        <v>33539</v>
      </c>
      <c r="H196" s="116">
        <f t="shared" si="56"/>
        <v>7.0332934131736522</v>
      </c>
      <c r="I196" s="115">
        <v>36172</v>
      </c>
      <c r="J196" s="116">
        <f t="shared" si="57"/>
        <v>7.8505620322609548E-2</v>
      </c>
      <c r="K196" s="115">
        <v>39946</v>
      </c>
      <c r="L196" s="116">
        <f t="shared" si="58"/>
        <v>0.10433484463120646</v>
      </c>
      <c r="M196" s="115">
        <v>40752</v>
      </c>
      <c r="N196" s="116">
        <f>IFERROR(M196/K196-1,"-")</f>
        <v>2.0177239273018621E-2</v>
      </c>
      <c r="O196" s="116">
        <f t="shared" si="61"/>
        <v>-2.6469182990922158E-2</v>
      </c>
    </row>
    <row r="197" spans="2:16" ht="15.75" x14ac:dyDescent="0.25">
      <c r="B197" s="117" t="s">
        <v>30</v>
      </c>
      <c r="C197" s="118">
        <v>353625</v>
      </c>
      <c r="D197" s="119">
        <v>-1.7811977778781074E-3</v>
      </c>
      <c r="E197" s="118">
        <v>131712</v>
      </c>
      <c r="F197" s="119">
        <f t="shared" si="55"/>
        <v>-0.62753764581124072</v>
      </c>
      <c r="G197" s="118">
        <v>184201</v>
      </c>
      <c r="H197" s="119">
        <f t="shared" si="56"/>
        <v>0.39851342322643335</v>
      </c>
      <c r="I197" s="118">
        <v>318686</v>
      </c>
      <c r="J197" s="119">
        <f t="shared" si="57"/>
        <v>0.73009918512928818</v>
      </c>
      <c r="K197" s="118">
        <v>374932</v>
      </c>
      <c r="L197" s="119">
        <f t="shared" si="58"/>
        <v>0.17649347633720969</v>
      </c>
      <c r="M197" s="118">
        <v>372782</v>
      </c>
      <c r="N197" s="119">
        <v>-5.7343731663341835E-3</v>
      </c>
      <c r="O197" s="119">
        <v>5.417320607988696E-2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C200" s="120"/>
      <c r="K200" s="120"/>
      <c r="N200" s="79"/>
      <c r="O200" s="79"/>
    </row>
    <row r="202" spans="2:16" ht="48.75" customHeight="1" thickBot="1" x14ac:dyDescent="0.3">
      <c r="B202" s="270" t="s">
        <v>282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C7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CONCATENATE("var. ",RIGHT(C205,2),"/",RIGHT(C205-1,2))</f>
        <v>var. 19/18</v>
      </c>
      <c r="E206" s="113" t="s">
        <v>69</v>
      </c>
      <c r="F206" s="112" t="str">
        <f>CONCATENATE("var. ",RIGHT(E205,2),"/",RIGHT(E205-1,2))</f>
        <v>var. 20/19</v>
      </c>
      <c r="G206" s="113" t="s">
        <v>69</v>
      </c>
      <c r="H206" s="112" t="str">
        <f>CONCATENATE("var. ",RIGHT(G205,2),"/",RIGHT(G205-1,2))</f>
        <v>var. 21/20</v>
      </c>
      <c r="I206" s="113" t="s">
        <v>69</v>
      </c>
      <c r="J206" s="112" t="s">
        <v>136</v>
      </c>
      <c r="K206" s="113" t="s">
        <v>69</v>
      </c>
      <c r="L206" s="112" t="s">
        <v>248</v>
      </c>
      <c r="M206" s="113" t="s">
        <v>69</v>
      </c>
      <c r="N206" s="112" t="s">
        <v>273</v>
      </c>
      <c r="O206" s="112" t="s">
        <v>274</v>
      </c>
    </row>
    <row r="207" spans="2:16" x14ac:dyDescent="0.25">
      <c r="B207" s="114" t="s">
        <v>71</v>
      </c>
      <c r="C207" s="115">
        <v>34543</v>
      </c>
      <c r="D207" s="116">
        <v>4.9492617123412463E-2</v>
      </c>
      <c r="E207" s="115">
        <v>36543</v>
      </c>
      <c r="F207" s="116">
        <f t="shared" ref="F207:F219" si="62">IFERROR(E207/C207-1,"-")</f>
        <v>5.7898850707813532E-2</v>
      </c>
      <c r="G207" s="115">
        <v>962</v>
      </c>
      <c r="H207" s="116">
        <f t="shared" ref="H207:H219" si="63">IFERROR(G207/E207-1,"-")</f>
        <v>-0.97367484880825328</v>
      </c>
      <c r="I207" s="115">
        <v>33158</v>
      </c>
      <c r="J207" s="116">
        <f t="shared" ref="J207:J219" si="64">IFERROR(I207/G207-1,"-")</f>
        <v>33.467775467775468</v>
      </c>
      <c r="K207" s="115">
        <v>37744</v>
      </c>
      <c r="L207" s="116">
        <f t="shared" ref="L207:L219" si="65">IFERROR(K207/I207-1,"-")</f>
        <v>0.13830749743651616</v>
      </c>
      <c r="M207" s="115">
        <v>41040</v>
      </c>
      <c r="N207" s="116">
        <f t="shared" ref="N207:N215" si="66">IFERROR(M207/K207-1,"-")</f>
        <v>8.7325137770241534E-2</v>
      </c>
      <c r="O207" s="116">
        <f t="shared" ref="O207" si="67">M207/C207-1</f>
        <v>0.18808441652433205</v>
      </c>
    </row>
    <row r="208" spans="2:16" x14ac:dyDescent="0.25">
      <c r="B208" s="114" t="s">
        <v>73</v>
      </c>
      <c r="C208" s="115">
        <v>35824</v>
      </c>
      <c r="D208" s="116">
        <v>0.15542654410578938</v>
      </c>
      <c r="E208" s="115">
        <v>36529</v>
      </c>
      <c r="F208" s="116">
        <f t="shared" si="62"/>
        <v>1.9679544439481944E-2</v>
      </c>
      <c r="G208" s="115">
        <v>736</v>
      </c>
      <c r="H208" s="116">
        <f t="shared" si="63"/>
        <v>-0.97985162473651077</v>
      </c>
      <c r="I208" s="115">
        <v>31142</v>
      </c>
      <c r="J208" s="116">
        <f t="shared" si="64"/>
        <v>41.3125</v>
      </c>
      <c r="K208" s="115">
        <v>38159</v>
      </c>
      <c r="L208" s="116">
        <f t="shared" si="65"/>
        <v>0.22532271530409087</v>
      </c>
      <c r="M208" s="115">
        <v>40584</v>
      </c>
      <c r="N208" s="116">
        <f t="shared" si="66"/>
        <v>6.3549883382688188E-2</v>
      </c>
      <c r="O208" s="116">
        <f>IFERROR(M208/C208-1,"-")</f>
        <v>0.13287181777579282</v>
      </c>
    </row>
    <row r="209" spans="2:16" x14ac:dyDescent="0.25">
      <c r="B209" s="114" t="s">
        <v>75</v>
      </c>
      <c r="C209" s="115">
        <v>34161</v>
      </c>
      <c r="D209" s="116">
        <v>0.10506906479474654</v>
      </c>
      <c r="E209" s="115">
        <v>14903</v>
      </c>
      <c r="F209" s="116">
        <f t="shared" si="62"/>
        <v>-0.56374227920728315</v>
      </c>
      <c r="G209" s="115">
        <v>704</v>
      </c>
      <c r="H209" s="116">
        <f t="shared" si="63"/>
        <v>-0.95276118902234452</v>
      </c>
      <c r="I209" s="115">
        <v>37658</v>
      </c>
      <c r="J209" s="116">
        <f t="shared" si="64"/>
        <v>52.491477272727273</v>
      </c>
      <c r="K209" s="115">
        <v>34053</v>
      </c>
      <c r="L209" s="116">
        <f t="shared" si="65"/>
        <v>-9.5729990971373913E-2</v>
      </c>
      <c r="M209" s="115">
        <v>33027</v>
      </c>
      <c r="N209" s="116">
        <f t="shared" si="66"/>
        <v>-3.0129504008457375E-2</v>
      </c>
      <c r="O209" s="116">
        <f t="shared" ref="O209:O218" si="68">IFERROR(M209/C209-1,"-")</f>
        <v>-3.3195749538947883E-2</v>
      </c>
    </row>
    <row r="210" spans="2:16" x14ac:dyDescent="0.25">
      <c r="B210" s="114" t="s">
        <v>77</v>
      </c>
      <c r="C210" s="115">
        <v>38194</v>
      </c>
      <c r="D210" s="116">
        <v>-8.7250567570796966E-2</v>
      </c>
      <c r="E210" s="115">
        <v>0</v>
      </c>
      <c r="F210" s="116">
        <f t="shared" si="62"/>
        <v>-1</v>
      </c>
      <c r="G210" s="115">
        <v>573</v>
      </c>
      <c r="H210" s="116" t="str">
        <f t="shared" si="63"/>
        <v>-</v>
      </c>
      <c r="I210" s="115">
        <v>39062</v>
      </c>
      <c r="J210" s="116">
        <f t="shared" si="64"/>
        <v>67.171029668411862</v>
      </c>
      <c r="K210" s="115">
        <v>39077</v>
      </c>
      <c r="L210" s="116">
        <f t="shared" si="65"/>
        <v>3.8400491526302538E-4</v>
      </c>
      <c r="M210" s="115">
        <v>40882</v>
      </c>
      <c r="N210" s="116">
        <f t="shared" si="66"/>
        <v>4.619085395501199E-2</v>
      </c>
      <c r="O210" s="116">
        <f t="shared" si="68"/>
        <v>7.0377546211446873E-2</v>
      </c>
    </row>
    <row r="211" spans="2:16" x14ac:dyDescent="0.25">
      <c r="B211" s="114" t="s">
        <v>79</v>
      </c>
      <c r="C211" s="115">
        <v>37685</v>
      </c>
      <c r="D211" s="116">
        <v>-9.9973728833799069E-2</v>
      </c>
      <c r="E211" s="115">
        <v>0</v>
      </c>
      <c r="F211" s="116">
        <f t="shared" si="62"/>
        <v>-1</v>
      </c>
      <c r="G211" s="115">
        <v>2269</v>
      </c>
      <c r="H211" s="116" t="str">
        <f t="shared" si="63"/>
        <v>-</v>
      </c>
      <c r="I211" s="115">
        <v>47122</v>
      </c>
      <c r="J211" s="116">
        <f t="shared" si="64"/>
        <v>19.767739092111061</v>
      </c>
      <c r="K211" s="115">
        <v>38759</v>
      </c>
      <c r="L211" s="116">
        <f t="shared" si="65"/>
        <v>-0.17747548915580835</v>
      </c>
      <c r="M211" s="115">
        <v>41406</v>
      </c>
      <c r="N211" s="116">
        <f t="shared" si="66"/>
        <v>6.8293815629918209E-2</v>
      </c>
      <c r="O211" s="116">
        <f t="shared" si="68"/>
        <v>9.8739551545707904E-2</v>
      </c>
    </row>
    <row r="212" spans="2:16" x14ac:dyDescent="0.25">
      <c r="B212" s="114" t="s">
        <v>81</v>
      </c>
      <c r="C212" s="115">
        <v>38241</v>
      </c>
      <c r="D212" s="116">
        <v>8.0223722493714789E-2</v>
      </c>
      <c r="E212" s="115">
        <v>0</v>
      </c>
      <c r="F212" s="116">
        <f t="shared" si="62"/>
        <v>-1</v>
      </c>
      <c r="G212" s="115">
        <v>16579</v>
      </c>
      <c r="H212" s="116" t="str">
        <f t="shared" si="63"/>
        <v>-</v>
      </c>
      <c r="I212" s="115">
        <v>34341</v>
      </c>
      <c r="J212" s="116">
        <f t="shared" si="64"/>
        <v>1.0713553290307014</v>
      </c>
      <c r="K212" s="115">
        <v>38151</v>
      </c>
      <c r="L212" s="116">
        <f t="shared" si="65"/>
        <v>0.1109460994146938</v>
      </c>
      <c r="M212" s="115">
        <v>35459</v>
      </c>
      <c r="N212" s="116">
        <f t="shared" si="66"/>
        <v>-7.0561715289245375E-2</v>
      </c>
      <c r="O212" s="116">
        <f t="shared" si="68"/>
        <v>-7.2749143589341259E-2</v>
      </c>
    </row>
    <row r="213" spans="2:16" x14ac:dyDescent="0.25">
      <c r="B213" s="114" t="s">
        <v>83</v>
      </c>
      <c r="C213" s="115">
        <v>42148</v>
      </c>
      <c r="D213" s="116">
        <v>-0.14888633105147309</v>
      </c>
      <c r="E213" s="115">
        <v>0</v>
      </c>
      <c r="F213" s="116">
        <f t="shared" si="62"/>
        <v>-1</v>
      </c>
      <c r="G213" s="115">
        <v>24677</v>
      </c>
      <c r="H213" s="116" t="str">
        <f t="shared" si="63"/>
        <v>-</v>
      </c>
      <c r="I213" s="115">
        <v>47180</v>
      </c>
      <c r="J213" s="116">
        <f t="shared" si="64"/>
        <v>0.91190177087976654</v>
      </c>
      <c r="K213" s="115">
        <v>46479</v>
      </c>
      <c r="L213" s="116">
        <f t="shared" si="65"/>
        <v>-1.4857990674014387E-2</v>
      </c>
      <c r="M213" s="115">
        <v>44935</v>
      </c>
      <c r="N213" s="116">
        <f t="shared" si="66"/>
        <v>-3.3219303341293971E-2</v>
      </c>
      <c r="O213" s="116">
        <f t="shared" si="68"/>
        <v>6.6124134003985979E-2</v>
      </c>
    </row>
    <row r="214" spans="2:16" x14ac:dyDescent="0.25">
      <c r="B214" s="114" t="s">
        <v>85</v>
      </c>
      <c r="C214" s="115">
        <v>56601</v>
      </c>
      <c r="D214" s="116">
        <v>-5.3526637905086827E-2</v>
      </c>
      <c r="E214" s="115">
        <v>14171</v>
      </c>
      <c r="F214" s="116">
        <f t="shared" si="62"/>
        <v>-0.74963339870320311</v>
      </c>
      <c r="G214" s="115">
        <v>32393</v>
      </c>
      <c r="H214" s="116">
        <f t="shared" si="63"/>
        <v>1.2858654999647166</v>
      </c>
      <c r="I214" s="115">
        <v>56250</v>
      </c>
      <c r="J214" s="116">
        <f t="shared" si="64"/>
        <v>0.73648627789954624</v>
      </c>
      <c r="K214" s="115">
        <v>60423</v>
      </c>
      <c r="L214" s="116">
        <f t="shared" si="65"/>
        <v>7.4186666666666623E-2</v>
      </c>
      <c r="M214" s="115">
        <v>53292</v>
      </c>
      <c r="N214" s="116">
        <f t="shared" si="66"/>
        <v>-0.11801797328831731</v>
      </c>
      <c r="O214" s="116">
        <f t="shared" si="68"/>
        <v>-5.8461864631366933E-2</v>
      </c>
    </row>
    <row r="215" spans="2:16" x14ac:dyDescent="0.25">
      <c r="B215" s="114" t="s">
        <v>87</v>
      </c>
      <c r="C215" s="115">
        <v>36804</v>
      </c>
      <c r="D215" s="116">
        <v>-0.14053523889589459</v>
      </c>
      <c r="E215" s="115">
        <v>592</v>
      </c>
      <c r="F215" s="116">
        <f t="shared" si="62"/>
        <v>-0.98391479187044883</v>
      </c>
      <c r="G215" s="115">
        <v>40044</v>
      </c>
      <c r="H215" s="116">
        <f t="shared" si="63"/>
        <v>66.641891891891888</v>
      </c>
      <c r="I215" s="115">
        <v>48135</v>
      </c>
      <c r="J215" s="116">
        <f t="shared" si="64"/>
        <v>0.20205274198381784</v>
      </c>
      <c r="K215" s="115">
        <v>45100</v>
      </c>
      <c r="L215" s="116">
        <f t="shared" si="65"/>
        <v>-6.3051833385270539E-2</v>
      </c>
      <c r="M215" s="115">
        <v>42045</v>
      </c>
      <c r="N215" s="116">
        <f t="shared" si="66"/>
        <v>-6.7738359201773846E-2</v>
      </c>
      <c r="O215" s="116">
        <f t="shared" si="68"/>
        <v>0.14240299967394843</v>
      </c>
    </row>
    <row r="216" spans="2:16" x14ac:dyDescent="0.25">
      <c r="B216" s="114" t="s">
        <v>89</v>
      </c>
      <c r="C216" s="115">
        <v>36996</v>
      </c>
      <c r="D216" s="116">
        <v>-0.16461184121392769</v>
      </c>
      <c r="E216" s="115">
        <v>1075</v>
      </c>
      <c r="F216" s="116">
        <f t="shared" si="62"/>
        <v>-0.97094280462752725</v>
      </c>
      <c r="G216" s="115">
        <v>49996</v>
      </c>
      <c r="H216" s="116">
        <f t="shared" si="63"/>
        <v>45.507906976744188</v>
      </c>
      <c r="I216" s="115">
        <v>37257</v>
      </c>
      <c r="J216" s="116">
        <f t="shared" si="64"/>
        <v>-0.25480038403072247</v>
      </c>
      <c r="K216" s="115">
        <v>47048</v>
      </c>
      <c r="L216" s="116">
        <f t="shared" si="65"/>
        <v>0.2627962530531176</v>
      </c>
      <c r="M216" s="115">
        <v>49338</v>
      </c>
      <c r="N216" s="116">
        <f>IFERROR(M216/K216-1,"-")</f>
        <v>4.8673694949838531E-2</v>
      </c>
      <c r="O216" s="116">
        <f t="shared" si="68"/>
        <v>0.33360363282517036</v>
      </c>
    </row>
    <row r="217" spans="2:16" x14ac:dyDescent="0.25">
      <c r="B217" s="114" t="s">
        <v>91</v>
      </c>
      <c r="C217" s="115">
        <v>28105</v>
      </c>
      <c r="D217" s="116">
        <v>-1.3513513513513487E-2</v>
      </c>
      <c r="E217" s="115">
        <v>3587</v>
      </c>
      <c r="F217" s="116">
        <f t="shared" si="62"/>
        <v>-0.87237146415228606</v>
      </c>
      <c r="G217" s="115">
        <v>36800</v>
      </c>
      <c r="H217" s="116">
        <f t="shared" si="63"/>
        <v>9.2592695846110953</v>
      </c>
      <c r="I217" s="115">
        <v>31131</v>
      </c>
      <c r="J217" s="116">
        <f t="shared" si="64"/>
        <v>-0.15404891304347823</v>
      </c>
      <c r="K217" s="115">
        <v>36228</v>
      </c>
      <c r="L217" s="116">
        <f t="shared" si="65"/>
        <v>0.16372747422183664</v>
      </c>
      <c r="M217" s="115">
        <v>38626</v>
      </c>
      <c r="N217" s="116">
        <f>IFERROR(M217/K217-1,"-")</f>
        <v>6.6191895771226639E-2</v>
      </c>
      <c r="O217" s="116">
        <f t="shared" si="68"/>
        <v>0.374346201743462</v>
      </c>
    </row>
    <row r="218" spans="2:16" x14ac:dyDescent="0.25">
      <c r="B218" s="114" t="s">
        <v>93</v>
      </c>
      <c r="C218" s="115">
        <v>32174</v>
      </c>
      <c r="D218" s="116">
        <v>-3.6793102415950685E-2</v>
      </c>
      <c r="E218" s="115">
        <v>4288</v>
      </c>
      <c r="F218" s="116">
        <f t="shared" si="62"/>
        <v>-0.86672468452787965</v>
      </c>
      <c r="G218" s="115">
        <v>34190</v>
      </c>
      <c r="H218" s="116">
        <f t="shared" si="63"/>
        <v>6.9734141791044779</v>
      </c>
      <c r="I218" s="115">
        <v>34614</v>
      </c>
      <c r="J218" s="116">
        <f t="shared" si="64"/>
        <v>1.2401286926001731E-2</v>
      </c>
      <c r="K218" s="115">
        <v>39875</v>
      </c>
      <c r="L218" s="116">
        <f t="shared" si="65"/>
        <v>0.15199052406540714</v>
      </c>
      <c r="M218" s="115">
        <v>39037</v>
      </c>
      <c r="N218" s="116">
        <f>IFERROR(M218/K218-1,"-")</f>
        <v>-2.1015673981191196E-2</v>
      </c>
      <c r="O218" s="116">
        <f t="shared" si="68"/>
        <v>0.21330888294896511</v>
      </c>
    </row>
    <row r="219" spans="2:16" ht="15.75" x14ac:dyDescent="0.25">
      <c r="B219" s="117" t="s">
        <v>30</v>
      </c>
      <c r="C219" s="118">
        <v>451476</v>
      </c>
      <c r="D219" s="119">
        <v>-4.4035970720324946E-2</v>
      </c>
      <c r="E219" s="118">
        <v>124287</v>
      </c>
      <c r="F219" s="119">
        <f t="shared" si="62"/>
        <v>-0.72470961911596632</v>
      </c>
      <c r="G219" s="118">
        <v>239923</v>
      </c>
      <c r="H219" s="119">
        <f t="shared" si="63"/>
        <v>0.93039497292556739</v>
      </c>
      <c r="I219" s="118">
        <v>477050</v>
      </c>
      <c r="J219" s="119">
        <f t="shared" si="64"/>
        <v>0.98834626109210033</v>
      </c>
      <c r="K219" s="118">
        <v>501096</v>
      </c>
      <c r="L219" s="119">
        <f t="shared" si="65"/>
        <v>5.0405617859763163E-2</v>
      </c>
      <c r="M219" s="118">
        <v>499671</v>
      </c>
      <c r="N219" s="119">
        <v>-2.8437664639111571E-3</v>
      </c>
      <c r="O219" s="119">
        <v>0.10674986045769885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C222" s="120"/>
      <c r="K222" s="120"/>
      <c r="N222" s="79"/>
      <c r="O222" s="79"/>
    </row>
    <row r="224" spans="2:16" ht="48.75" customHeight="1" thickBot="1" x14ac:dyDescent="0.3">
      <c r="B224" s="270" t="s">
        <v>283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147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148</v>
      </c>
    </row>
    <row r="226" spans="2:16" ht="22.5" thickTop="1" thickBot="1" x14ac:dyDescent="0.3">
      <c r="B226" s="121" t="str">
        <f>C226</f>
        <v>Dinamarca</v>
      </c>
      <c r="C226" s="292" t="s">
        <v>128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C7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CONCATENATE("var. ",RIGHT(C227,2),"/",RIGHT(C227-1,2))</f>
        <v>var. 19/18</v>
      </c>
      <c r="E228" s="113" t="s">
        <v>69</v>
      </c>
      <c r="F228" s="112" t="str">
        <f>CONCATENATE("var. ",RIGHT(E227,2),"/",RIGHT(E227-1,2))</f>
        <v>var. 20/19</v>
      </c>
      <c r="G228" s="113" t="s">
        <v>69</v>
      </c>
      <c r="H228" s="112" t="str">
        <f>CONCATENATE("var. ",RIGHT(G227,2),"/",RIGHT(G227-1,2))</f>
        <v>var. 21/20</v>
      </c>
      <c r="I228" s="113" t="s">
        <v>69</v>
      </c>
      <c r="J228" s="112" t="s">
        <v>136</v>
      </c>
      <c r="K228" s="113" t="s">
        <v>69</v>
      </c>
      <c r="L228" s="112" t="s">
        <v>248</v>
      </c>
      <c r="M228" s="113" t="s">
        <v>69</v>
      </c>
      <c r="N228" s="112" t="s">
        <v>273</v>
      </c>
      <c r="O228" s="112" t="s">
        <v>274</v>
      </c>
    </row>
    <row r="229" spans="2:16" x14ac:dyDescent="0.25">
      <c r="B229" s="114" t="s">
        <v>71</v>
      </c>
      <c r="C229" s="115">
        <v>36703</v>
      </c>
      <c r="D229" s="116">
        <v>-9.2543143945013062E-2</v>
      </c>
      <c r="E229" s="115">
        <v>33066</v>
      </c>
      <c r="F229" s="116">
        <f t="shared" ref="F229:F241" si="69">IFERROR(E229/C229-1,"-")</f>
        <v>-9.9092717216576309E-2</v>
      </c>
      <c r="G229" s="115">
        <v>308</v>
      </c>
      <c r="H229" s="116">
        <f t="shared" ref="H229:H241" si="70">IFERROR(G229/E229-1,"-")</f>
        <v>-0.99068529607451761</v>
      </c>
      <c r="I229" s="115">
        <v>27584</v>
      </c>
      <c r="J229" s="116">
        <f t="shared" ref="J229:J241" si="71">IFERROR(I229/G229-1,"-")</f>
        <v>88.558441558441558</v>
      </c>
      <c r="K229" s="115">
        <v>28081</v>
      </c>
      <c r="L229" s="116">
        <f t="shared" ref="L229:L241" si="72">IFERROR(K229/I229-1,"-")</f>
        <v>1.8017691415313175E-2</v>
      </c>
      <c r="M229" s="115">
        <v>29190</v>
      </c>
      <c r="N229" s="116">
        <f t="shared" ref="N229:N237" si="73">IFERROR(M229/K229-1,"-")</f>
        <v>3.949289555215274E-2</v>
      </c>
      <c r="O229" s="116">
        <f t="shared" ref="O229" si="74">M229/C229-1</f>
        <v>-0.20469716371958691</v>
      </c>
    </row>
    <row r="230" spans="2:16" x14ac:dyDescent="0.25">
      <c r="B230" s="114" t="s">
        <v>73</v>
      </c>
      <c r="C230" s="115">
        <v>35703</v>
      </c>
      <c r="D230" s="116">
        <v>-5.3949495217149313E-2</v>
      </c>
      <c r="E230" s="115">
        <v>34156</v>
      </c>
      <c r="F230" s="116">
        <f t="shared" si="69"/>
        <v>-4.3329692182729751E-2</v>
      </c>
      <c r="G230" s="115">
        <v>207</v>
      </c>
      <c r="H230" s="116">
        <f t="shared" si="70"/>
        <v>-0.99393957137838151</v>
      </c>
      <c r="I230" s="115">
        <v>28945</v>
      </c>
      <c r="J230" s="116">
        <f t="shared" si="71"/>
        <v>138.83091787439614</v>
      </c>
      <c r="K230" s="115">
        <v>34359</v>
      </c>
      <c r="L230" s="116">
        <f t="shared" si="72"/>
        <v>0.18704439454137156</v>
      </c>
      <c r="M230" s="115">
        <v>31973</v>
      </c>
      <c r="N230" s="116">
        <f t="shared" si="73"/>
        <v>-6.9443231758782309E-2</v>
      </c>
      <c r="O230" s="116">
        <f>IFERROR(M230/C230-1,"-")</f>
        <v>-0.10447301347225724</v>
      </c>
    </row>
    <row r="231" spans="2:16" x14ac:dyDescent="0.25">
      <c r="B231" s="114" t="s">
        <v>75</v>
      </c>
      <c r="C231" s="115">
        <v>41063</v>
      </c>
      <c r="D231" s="116">
        <v>1.8124566101358708E-2</v>
      </c>
      <c r="E231" s="115">
        <v>18520</v>
      </c>
      <c r="F231" s="116">
        <f t="shared" si="69"/>
        <v>-0.54898570489248222</v>
      </c>
      <c r="G231" s="115">
        <v>295</v>
      </c>
      <c r="H231" s="116">
        <f t="shared" si="70"/>
        <v>-0.98407127429805619</v>
      </c>
      <c r="I231" s="115">
        <v>27402</v>
      </c>
      <c r="J231" s="116">
        <f t="shared" si="71"/>
        <v>91.888135593220341</v>
      </c>
      <c r="K231" s="115">
        <v>32644</v>
      </c>
      <c r="L231" s="116">
        <f t="shared" si="72"/>
        <v>0.19129990511641481</v>
      </c>
      <c r="M231" s="115">
        <v>30472</v>
      </c>
      <c r="N231" s="116">
        <f t="shared" si="73"/>
        <v>-6.6535963729935088E-2</v>
      </c>
      <c r="O231" s="116">
        <f t="shared" ref="O231:O240" si="75">IFERROR(M231/C231-1,"-")</f>
        <v>-0.25792075591164798</v>
      </c>
    </row>
    <row r="232" spans="2:16" x14ac:dyDescent="0.25">
      <c r="B232" s="114" t="s">
        <v>77</v>
      </c>
      <c r="C232" s="115">
        <v>19975</v>
      </c>
      <c r="D232" s="116">
        <v>6.1201721298411504E-2</v>
      </c>
      <c r="E232" s="115">
        <v>0</v>
      </c>
      <c r="F232" s="116">
        <f t="shared" si="69"/>
        <v>-1</v>
      </c>
      <c r="G232" s="115">
        <v>107</v>
      </c>
      <c r="H232" s="116" t="str">
        <f t="shared" si="70"/>
        <v>-</v>
      </c>
      <c r="I232" s="115">
        <v>14540</v>
      </c>
      <c r="J232" s="116">
        <f t="shared" si="71"/>
        <v>134.88785046728972</v>
      </c>
      <c r="K232" s="115">
        <v>16479</v>
      </c>
      <c r="L232" s="116">
        <f t="shared" si="72"/>
        <v>0.13335625859697386</v>
      </c>
      <c r="M232" s="115">
        <v>12896</v>
      </c>
      <c r="N232" s="116">
        <f t="shared" si="73"/>
        <v>-0.21742824200497601</v>
      </c>
      <c r="O232" s="116">
        <f t="shared" si="75"/>
        <v>-0.35439299123904877</v>
      </c>
    </row>
    <row r="233" spans="2:16" x14ac:dyDescent="0.25">
      <c r="B233" s="114" t="s">
        <v>79</v>
      </c>
      <c r="C233" s="115">
        <v>5286</v>
      </c>
      <c r="D233" s="116">
        <v>-0.13852672750977835</v>
      </c>
      <c r="E233" s="115">
        <v>0</v>
      </c>
      <c r="F233" s="116">
        <f t="shared" si="69"/>
        <v>-1</v>
      </c>
      <c r="G233" s="115">
        <v>33</v>
      </c>
      <c r="H233" s="116" t="str">
        <f t="shared" si="70"/>
        <v>-</v>
      </c>
      <c r="I233" s="115">
        <v>3257</v>
      </c>
      <c r="J233" s="116">
        <f t="shared" si="71"/>
        <v>97.696969696969703</v>
      </c>
      <c r="K233" s="115">
        <v>3226</v>
      </c>
      <c r="L233" s="116">
        <f t="shared" si="72"/>
        <v>-9.517961314092771E-3</v>
      </c>
      <c r="M233" s="115">
        <v>4569</v>
      </c>
      <c r="N233" s="116">
        <f t="shared" si="73"/>
        <v>0.4163050216986981</v>
      </c>
      <c r="O233" s="116">
        <f t="shared" si="75"/>
        <v>-0.13564131668558455</v>
      </c>
    </row>
    <row r="234" spans="2:16" x14ac:dyDescent="0.25">
      <c r="B234" s="114" t="s">
        <v>81</v>
      </c>
      <c r="C234" s="115">
        <v>3174</v>
      </c>
      <c r="D234" s="116">
        <v>-0.12993421052631582</v>
      </c>
      <c r="E234" s="115">
        <v>0</v>
      </c>
      <c r="F234" s="116">
        <f t="shared" si="69"/>
        <v>-1</v>
      </c>
      <c r="G234" s="115">
        <v>420</v>
      </c>
      <c r="H234" s="116" t="str">
        <f t="shared" si="70"/>
        <v>-</v>
      </c>
      <c r="I234" s="115">
        <v>2257</v>
      </c>
      <c r="J234" s="116">
        <f t="shared" si="71"/>
        <v>4.3738095238095234</v>
      </c>
      <c r="K234" s="115">
        <v>4389</v>
      </c>
      <c r="L234" s="116">
        <f t="shared" si="72"/>
        <v>0.94461674789543637</v>
      </c>
      <c r="M234" s="115">
        <v>3883</v>
      </c>
      <c r="N234" s="116">
        <f t="shared" si="73"/>
        <v>-0.11528822055137844</v>
      </c>
      <c r="O234" s="116">
        <f t="shared" si="75"/>
        <v>0.2233774417139256</v>
      </c>
    </row>
    <row r="235" spans="2:16" x14ac:dyDescent="0.25">
      <c r="B235" s="114" t="s">
        <v>83</v>
      </c>
      <c r="C235" s="115">
        <v>5152</v>
      </c>
      <c r="D235" s="116">
        <v>-0.23219076005961248</v>
      </c>
      <c r="E235" s="115">
        <v>0</v>
      </c>
      <c r="F235" s="116">
        <f t="shared" si="69"/>
        <v>-1</v>
      </c>
      <c r="G235" s="115">
        <v>6238</v>
      </c>
      <c r="H235" s="116" t="str">
        <f t="shared" si="70"/>
        <v>-</v>
      </c>
      <c r="I235" s="115">
        <v>7344</v>
      </c>
      <c r="J235" s="116">
        <f t="shared" si="71"/>
        <v>0.17730041680025654</v>
      </c>
      <c r="K235" s="115">
        <v>3899</v>
      </c>
      <c r="L235" s="116">
        <f t="shared" si="72"/>
        <v>-0.46909041394335516</v>
      </c>
      <c r="M235" s="115">
        <v>4602</v>
      </c>
      <c r="N235" s="116">
        <f t="shared" si="73"/>
        <v>0.1803026417030007</v>
      </c>
      <c r="O235" s="116">
        <f t="shared" si="75"/>
        <v>-0.10675465838509313</v>
      </c>
    </row>
    <row r="236" spans="2:16" x14ac:dyDescent="0.25">
      <c r="B236" s="114" t="s">
        <v>85</v>
      </c>
      <c r="C236" s="115">
        <v>4214</v>
      </c>
      <c r="D236" s="116">
        <v>-0.14488636363636365</v>
      </c>
      <c r="E236" s="115">
        <v>98</v>
      </c>
      <c r="F236" s="116">
        <f t="shared" si="69"/>
        <v>-0.97674418604651159</v>
      </c>
      <c r="G236" s="115">
        <v>5358</v>
      </c>
      <c r="H236" s="116">
        <f t="shared" si="70"/>
        <v>53.673469387755105</v>
      </c>
      <c r="I236" s="115">
        <v>6474</v>
      </c>
      <c r="J236" s="116">
        <f t="shared" si="71"/>
        <v>0.20828667413213875</v>
      </c>
      <c r="K236" s="115">
        <v>3011</v>
      </c>
      <c r="L236" s="116">
        <f t="shared" si="72"/>
        <v>-0.53490886623416745</v>
      </c>
      <c r="M236" s="115">
        <v>3794</v>
      </c>
      <c r="N236" s="116">
        <f t="shared" si="73"/>
        <v>0.26004649618067077</v>
      </c>
      <c r="O236" s="116">
        <f t="shared" si="75"/>
        <v>-9.9667774086378724E-2</v>
      </c>
    </row>
    <row r="237" spans="2:16" x14ac:dyDescent="0.25">
      <c r="B237" s="114" t="s">
        <v>87</v>
      </c>
      <c r="C237" s="115">
        <v>5452</v>
      </c>
      <c r="D237" s="116">
        <v>0.45038574088853411</v>
      </c>
      <c r="E237" s="115">
        <v>22</v>
      </c>
      <c r="F237" s="116">
        <f t="shared" si="69"/>
        <v>-0.99596478356566398</v>
      </c>
      <c r="G237" s="115">
        <v>4435</v>
      </c>
      <c r="H237" s="116">
        <f t="shared" si="70"/>
        <v>200.59090909090909</v>
      </c>
      <c r="I237" s="115">
        <v>4878</v>
      </c>
      <c r="J237" s="116">
        <f t="shared" si="71"/>
        <v>9.9887260428410451E-2</v>
      </c>
      <c r="K237" s="115">
        <v>3511</v>
      </c>
      <c r="L237" s="116">
        <f t="shared" si="72"/>
        <v>-0.28023780237802376</v>
      </c>
      <c r="M237" s="115">
        <v>4211</v>
      </c>
      <c r="N237" s="116">
        <f t="shared" si="73"/>
        <v>0.19937339789233843</v>
      </c>
      <c r="O237" s="116">
        <f t="shared" si="75"/>
        <v>-0.22762289068231845</v>
      </c>
    </row>
    <row r="238" spans="2:16" x14ac:dyDescent="0.25">
      <c r="B238" s="114" t="s">
        <v>89</v>
      </c>
      <c r="C238" s="115">
        <v>13615</v>
      </c>
      <c r="D238" s="116">
        <v>-0.18914894884164135</v>
      </c>
      <c r="E238" s="115">
        <v>144</v>
      </c>
      <c r="F238" s="116">
        <f t="shared" si="69"/>
        <v>-0.98942343004039657</v>
      </c>
      <c r="G238" s="115">
        <v>16294</v>
      </c>
      <c r="H238" s="116">
        <f t="shared" si="70"/>
        <v>112.15277777777777</v>
      </c>
      <c r="I238" s="115">
        <v>14250</v>
      </c>
      <c r="J238" s="116">
        <f t="shared" si="71"/>
        <v>-0.12544494906100401</v>
      </c>
      <c r="K238" s="115">
        <v>13071</v>
      </c>
      <c r="L238" s="116">
        <f t="shared" si="72"/>
        <v>-8.2736842105263109E-2</v>
      </c>
      <c r="M238" s="115">
        <v>11574</v>
      </c>
      <c r="N238" s="116">
        <f>IFERROR(M238/K238-1,"-")</f>
        <v>-0.11452834519164568</v>
      </c>
      <c r="O238" s="116">
        <f t="shared" si="75"/>
        <v>-0.14990818949687845</v>
      </c>
    </row>
    <row r="239" spans="2:16" x14ac:dyDescent="0.25">
      <c r="B239" s="114" t="s">
        <v>91</v>
      </c>
      <c r="C239" s="115">
        <v>24911</v>
      </c>
      <c r="D239" s="116">
        <v>-0.14197637171494504</v>
      </c>
      <c r="E239" s="115">
        <v>219</v>
      </c>
      <c r="F239" s="116">
        <f t="shared" si="69"/>
        <v>-0.9912087029826181</v>
      </c>
      <c r="G239" s="115">
        <v>25333</v>
      </c>
      <c r="H239" s="116">
        <f t="shared" si="70"/>
        <v>114.67579908675799</v>
      </c>
      <c r="I239" s="115">
        <v>25858</v>
      </c>
      <c r="J239" s="116">
        <f t="shared" si="71"/>
        <v>2.0723956894169726E-2</v>
      </c>
      <c r="K239" s="115">
        <v>23720</v>
      </c>
      <c r="L239" s="116">
        <f t="shared" si="72"/>
        <v>-8.2682342021811461E-2</v>
      </c>
      <c r="M239" s="115">
        <v>24371</v>
      </c>
      <c r="N239" s="116">
        <f>IFERROR(M239/K239-1,"-")</f>
        <v>2.7445193929173772E-2</v>
      </c>
      <c r="O239" s="116">
        <f t="shared" si="75"/>
        <v>-2.1677170727790962E-2</v>
      </c>
    </row>
    <row r="240" spans="2:16" x14ac:dyDescent="0.25">
      <c r="B240" s="114" t="s">
        <v>93</v>
      </c>
      <c r="C240" s="115">
        <v>32438</v>
      </c>
      <c r="D240" s="116">
        <v>-8.2635746606334881E-2</v>
      </c>
      <c r="E240" s="115">
        <v>305</v>
      </c>
      <c r="F240" s="116">
        <f t="shared" si="69"/>
        <v>-0.99059744743818978</v>
      </c>
      <c r="G240" s="115">
        <v>22805</v>
      </c>
      <c r="H240" s="116">
        <f t="shared" si="70"/>
        <v>73.770491803278688</v>
      </c>
      <c r="I240" s="115">
        <v>22903</v>
      </c>
      <c r="J240" s="116">
        <f t="shared" si="71"/>
        <v>4.2973032229773889E-3</v>
      </c>
      <c r="K240" s="115">
        <v>21949</v>
      </c>
      <c r="L240" s="116">
        <f t="shared" si="72"/>
        <v>-4.1653931799327637E-2</v>
      </c>
      <c r="M240" s="115">
        <v>25573</v>
      </c>
      <c r="N240" s="116">
        <f>IFERROR(M240/K240-1,"-")</f>
        <v>0.16511002779169903</v>
      </c>
      <c r="O240" s="116">
        <f t="shared" si="75"/>
        <v>-0.21163450274369566</v>
      </c>
    </row>
    <row r="241" spans="2:16" ht="15.75" x14ac:dyDescent="0.25">
      <c r="B241" s="117" t="s">
        <v>30</v>
      </c>
      <c r="C241" s="118">
        <v>227686</v>
      </c>
      <c r="D241" s="119">
        <v>-6.5731109333005078E-2</v>
      </c>
      <c r="E241" s="118">
        <v>86739</v>
      </c>
      <c r="F241" s="119">
        <f t="shared" si="69"/>
        <v>-0.61904113559902674</v>
      </c>
      <c r="G241" s="118">
        <v>81833</v>
      </c>
      <c r="H241" s="119">
        <f t="shared" si="70"/>
        <v>-5.6560486055868719E-2</v>
      </c>
      <c r="I241" s="118">
        <v>185692</v>
      </c>
      <c r="J241" s="119">
        <f t="shared" si="71"/>
        <v>1.2691579191768603</v>
      </c>
      <c r="K241" s="118">
        <v>188339</v>
      </c>
      <c r="L241" s="119">
        <f t="shared" si="72"/>
        <v>1.4254787497576693E-2</v>
      </c>
      <c r="M241" s="118">
        <v>187108</v>
      </c>
      <c r="N241" s="119">
        <v>-6.5360865248301758E-3</v>
      </c>
      <c r="O241" s="119">
        <v>-0.17821912634066217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N244" s="79"/>
      <c r="O244" s="79"/>
    </row>
    <row r="250" spans="2:16" ht="48.75" customHeight="1" thickBot="1" x14ac:dyDescent="0.3">
      <c r="B250" s="270" t="s">
        <v>284</v>
      </c>
      <c r="C250" s="270"/>
      <c r="D250" s="270"/>
      <c r="E250" s="270"/>
      <c r="F250" s="270"/>
      <c r="G250" s="270"/>
      <c r="H250" s="270"/>
      <c r="I250" s="270"/>
      <c r="J250" s="270"/>
      <c r="K250" s="270"/>
      <c r="L250" s="270"/>
      <c r="M250" s="270"/>
      <c r="N250" s="270"/>
      <c r="O250" s="270"/>
      <c r="P250" s="1" t="s">
        <v>147</v>
      </c>
    </row>
    <row r="251" spans="2:16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P251" s="1" t="s">
        <v>148</v>
      </c>
    </row>
    <row r="252" spans="2:16" ht="22.5" thickTop="1" thickBot="1" x14ac:dyDescent="0.3">
      <c r="B252" s="121" t="str">
        <f>C252</f>
        <v>Suecia</v>
      </c>
      <c r="C252" s="292" t="s">
        <v>131</v>
      </c>
      <c r="D252" s="293"/>
      <c r="E252" s="293"/>
      <c r="F252" s="293"/>
      <c r="G252" s="293"/>
      <c r="H252" s="293"/>
      <c r="I252" s="293"/>
      <c r="J252" s="293"/>
      <c r="K252" s="293"/>
      <c r="L252" s="293"/>
      <c r="M252" s="293"/>
      <c r="N252" s="293"/>
      <c r="O252" s="294"/>
    </row>
    <row r="253" spans="2:16" ht="22.5" thickTop="1" thickBot="1" x14ac:dyDescent="0.3">
      <c r="B253" s="109"/>
      <c r="C253" s="295">
        <f>C7</f>
        <v>2019</v>
      </c>
      <c r="D253" s="296"/>
      <c r="E253" s="297">
        <v>2020</v>
      </c>
      <c r="F253" s="296"/>
      <c r="G253" s="297">
        <v>2021</v>
      </c>
      <c r="H253" s="296"/>
      <c r="I253" s="297">
        <v>2022</v>
      </c>
      <c r="J253" s="296"/>
      <c r="K253" s="297">
        <v>2023</v>
      </c>
      <c r="L253" s="296"/>
      <c r="M253" s="297">
        <v>2024</v>
      </c>
      <c r="N253" s="298"/>
      <c r="O253" s="299"/>
    </row>
    <row r="254" spans="2:16" ht="16.5" thickTop="1" thickBot="1" x14ac:dyDescent="0.3">
      <c r="B254" s="85"/>
      <c r="C254" s="111" t="s">
        <v>69</v>
      </c>
      <c r="D254" s="112" t="str">
        <f>CONCATENATE("var. ",RIGHT(C253,2),"/",RIGHT(C253-1,2))</f>
        <v>var. 19/18</v>
      </c>
      <c r="E254" s="113" t="s">
        <v>69</v>
      </c>
      <c r="F254" s="112" t="str">
        <f>CONCATENATE("var. ",RIGHT(E253,2),"/",RIGHT(E253-1,2))</f>
        <v>var. 20/19</v>
      </c>
      <c r="G254" s="113" t="s">
        <v>69</v>
      </c>
      <c r="H254" s="112" t="str">
        <f>CONCATENATE("var. ",RIGHT(G253,2),"/",RIGHT(G253-1,2))</f>
        <v>var. 21/20</v>
      </c>
      <c r="I254" s="113" t="s">
        <v>69</v>
      </c>
      <c r="J254" s="112" t="s">
        <v>136</v>
      </c>
      <c r="K254" s="113" t="s">
        <v>69</v>
      </c>
      <c r="L254" s="112" t="s">
        <v>248</v>
      </c>
      <c r="M254" s="113" t="s">
        <v>69</v>
      </c>
      <c r="N254" s="112" t="s">
        <v>273</v>
      </c>
      <c r="O254" s="112" t="s">
        <v>274</v>
      </c>
    </row>
    <row r="255" spans="2:16" x14ac:dyDescent="0.25">
      <c r="B255" s="114" t="s">
        <v>71</v>
      </c>
      <c r="C255" s="115">
        <v>61938</v>
      </c>
      <c r="D255" s="116">
        <v>-9.9869205057404487E-2</v>
      </c>
      <c r="E255" s="115">
        <v>62996</v>
      </c>
      <c r="F255" s="116">
        <f t="shared" ref="F255:J267" si="76">IFERROR(E255/C255-1,"-")</f>
        <v>1.7081597726759101E-2</v>
      </c>
      <c r="G255" s="115">
        <v>4585</v>
      </c>
      <c r="H255" s="116">
        <f t="shared" si="76"/>
        <v>-0.92721760111753126</v>
      </c>
      <c r="I255" s="115">
        <v>32167</v>
      </c>
      <c r="J255" s="116">
        <f t="shared" si="76"/>
        <v>6.0157033805888771</v>
      </c>
      <c r="K255" s="115">
        <v>36246</v>
      </c>
      <c r="L255" s="116">
        <f t="shared" ref="L255:L267" si="77">IFERROR(K255/I255-1,"-")</f>
        <v>0.12680697609351199</v>
      </c>
      <c r="M255" s="115">
        <v>42817</v>
      </c>
      <c r="N255" s="116">
        <f t="shared" ref="N255:N263" si="78">IFERROR(M255/K255-1,"-")</f>
        <v>0.1812889698173592</v>
      </c>
      <c r="O255" s="116">
        <f t="shared" ref="O255" si="79">M255/C255-1</f>
        <v>-0.30871193774419581</v>
      </c>
    </row>
    <row r="256" spans="2:16" x14ac:dyDescent="0.25">
      <c r="B256" s="114" t="s">
        <v>73</v>
      </c>
      <c r="C256" s="115">
        <v>53954</v>
      </c>
      <c r="D256" s="116">
        <v>-0.17482603043511513</v>
      </c>
      <c r="E256" s="115">
        <v>54402</v>
      </c>
      <c r="F256" s="116">
        <f t="shared" si="76"/>
        <v>8.303369537012939E-3</v>
      </c>
      <c r="G256" s="115">
        <v>2795</v>
      </c>
      <c r="H256" s="116">
        <f t="shared" si="76"/>
        <v>-0.94862321238189773</v>
      </c>
      <c r="I256" s="115">
        <v>21001</v>
      </c>
      <c r="J256" s="116">
        <f t="shared" si="76"/>
        <v>6.5137745974955275</v>
      </c>
      <c r="K256" s="115">
        <v>33395</v>
      </c>
      <c r="L256" s="116">
        <f t="shared" si="77"/>
        <v>0.59016237322032294</v>
      </c>
      <c r="M256" s="115">
        <v>37402</v>
      </c>
      <c r="N256" s="116">
        <f t="shared" si="78"/>
        <v>0.11998802215900595</v>
      </c>
      <c r="O256" s="116">
        <f>IFERROR(M256/C256-1,"-")</f>
        <v>-0.30677984950142712</v>
      </c>
    </row>
    <row r="257" spans="2:15" x14ac:dyDescent="0.25">
      <c r="B257" s="114" t="s">
        <v>75</v>
      </c>
      <c r="C257" s="115">
        <v>65265</v>
      </c>
      <c r="D257" s="116">
        <v>-0.11049174071853018</v>
      </c>
      <c r="E257" s="115">
        <v>21399</v>
      </c>
      <c r="F257" s="116">
        <f t="shared" si="76"/>
        <v>-0.67212135141346818</v>
      </c>
      <c r="G257" s="115">
        <v>5401</v>
      </c>
      <c r="H257" s="116">
        <f t="shared" si="76"/>
        <v>-0.7476050282723492</v>
      </c>
      <c r="I257" s="115">
        <v>28576</v>
      </c>
      <c r="J257" s="116">
        <f t="shared" si="76"/>
        <v>4.2908720607294946</v>
      </c>
      <c r="K257" s="115">
        <v>32444</v>
      </c>
      <c r="L257" s="116">
        <f t="shared" si="77"/>
        <v>0.13535834266517366</v>
      </c>
      <c r="M257" s="115">
        <v>37795</v>
      </c>
      <c r="N257" s="116">
        <f t="shared" si="78"/>
        <v>0.16493034151152752</v>
      </c>
      <c r="O257" s="116">
        <f t="shared" ref="O257:O266" si="80">IFERROR(M257/C257-1,"-")</f>
        <v>-0.42089941009729559</v>
      </c>
    </row>
    <row r="258" spans="2:15" x14ac:dyDescent="0.25">
      <c r="B258" s="114" t="s">
        <v>77</v>
      </c>
      <c r="C258" s="115">
        <v>27968</v>
      </c>
      <c r="D258" s="116">
        <v>-0.17274017983909129</v>
      </c>
      <c r="E258" s="115">
        <v>0</v>
      </c>
      <c r="F258" s="116">
        <f t="shared" si="76"/>
        <v>-1</v>
      </c>
      <c r="G258" s="115">
        <v>1101</v>
      </c>
      <c r="H258" s="116" t="str">
        <f t="shared" si="76"/>
        <v>-</v>
      </c>
      <c r="I258" s="115">
        <v>14762</v>
      </c>
      <c r="J258" s="116">
        <f t="shared" si="76"/>
        <v>12.407811080835604</v>
      </c>
      <c r="K258" s="115">
        <v>16826</v>
      </c>
      <c r="L258" s="116">
        <f t="shared" si="77"/>
        <v>0.13981845278417548</v>
      </c>
      <c r="M258" s="115">
        <v>16401</v>
      </c>
      <c r="N258" s="116">
        <f t="shared" si="78"/>
        <v>-2.5258528467847374E-2</v>
      </c>
      <c r="O258" s="116">
        <f t="shared" si="80"/>
        <v>-0.4135798054919908</v>
      </c>
    </row>
    <row r="259" spans="2:15" x14ac:dyDescent="0.25">
      <c r="B259" s="114" t="s">
        <v>79</v>
      </c>
      <c r="C259" s="115">
        <v>3416</v>
      </c>
      <c r="D259" s="116">
        <v>5.8582308142951511E-4</v>
      </c>
      <c r="E259" s="115">
        <v>0</v>
      </c>
      <c r="F259" s="116">
        <f t="shared" si="76"/>
        <v>-1</v>
      </c>
      <c r="G259" s="115">
        <v>194</v>
      </c>
      <c r="H259" s="116" t="str">
        <f t="shared" si="76"/>
        <v>-</v>
      </c>
      <c r="I259" s="115">
        <v>724</v>
      </c>
      <c r="J259" s="116">
        <f t="shared" si="76"/>
        <v>2.731958762886598</v>
      </c>
      <c r="K259" s="115">
        <v>2087</v>
      </c>
      <c r="L259" s="116">
        <f t="shared" si="77"/>
        <v>1.882596685082873</v>
      </c>
      <c r="M259" s="115">
        <v>973</v>
      </c>
      <c r="N259" s="116">
        <f t="shared" si="78"/>
        <v>-0.53378054623862004</v>
      </c>
      <c r="O259" s="116">
        <f t="shared" si="80"/>
        <v>-0.7151639344262295</v>
      </c>
    </row>
    <row r="260" spans="2:15" x14ac:dyDescent="0.25">
      <c r="B260" s="114" t="s">
        <v>81</v>
      </c>
      <c r="C260" s="115">
        <v>3124</v>
      </c>
      <c r="D260" s="116">
        <v>0.13106444605358436</v>
      </c>
      <c r="E260" s="115">
        <v>0</v>
      </c>
      <c r="F260" s="116">
        <f t="shared" si="76"/>
        <v>-1</v>
      </c>
      <c r="G260" s="115">
        <v>78</v>
      </c>
      <c r="H260" s="116" t="str">
        <f t="shared" si="76"/>
        <v>-</v>
      </c>
      <c r="I260" s="115">
        <v>1267</v>
      </c>
      <c r="J260" s="116">
        <f t="shared" si="76"/>
        <v>15.243589743589745</v>
      </c>
      <c r="K260" s="115">
        <v>2269</v>
      </c>
      <c r="L260" s="116">
        <f t="shared" si="77"/>
        <v>0.79084451460142069</v>
      </c>
      <c r="M260" s="115">
        <v>1043</v>
      </c>
      <c r="N260" s="116">
        <f t="shared" si="78"/>
        <v>-0.54032613486117231</v>
      </c>
      <c r="O260" s="116">
        <f t="shared" si="80"/>
        <v>-0.66613316261203592</v>
      </c>
    </row>
    <row r="261" spans="2:15" x14ac:dyDescent="0.25">
      <c r="B261" s="114" t="s">
        <v>83</v>
      </c>
      <c r="C261" s="115">
        <v>4427</v>
      </c>
      <c r="D261" s="116">
        <v>0.14927310488058154</v>
      </c>
      <c r="E261" s="115">
        <v>0</v>
      </c>
      <c r="F261" s="116">
        <f t="shared" si="76"/>
        <v>-1</v>
      </c>
      <c r="G261" s="115">
        <v>473</v>
      </c>
      <c r="H261" s="116" t="str">
        <f t="shared" si="76"/>
        <v>-</v>
      </c>
      <c r="I261" s="115">
        <v>1278</v>
      </c>
      <c r="J261" s="116">
        <f t="shared" si="76"/>
        <v>1.7019027484143763</v>
      </c>
      <c r="K261" s="115">
        <v>2935</v>
      </c>
      <c r="L261" s="116">
        <f t="shared" si="77"/>
        <v>1.2965571205007826</v>
      </c>
      <c r="M261" s="115">
        <v>781</v>
      </c>
      <c r="N261" s="116">
        <f t="shared" si="78"/>
        <v>-0.73390119250425889</v>
      </c>
      <c r="O261" s="116">
        <f t="shared" si="80"/>
        <v>-0.82358256155409981</v>
      </c>
    </row>
    <row r="262" spans="2:15" x14ac:dyDescent="0.25">
      <c r="B262" s="114" t="s">
        <v>85</v>
      </c>
      <c r="C262" s="115">
        <v>2562</v>
      </c>
      <c r="D262" s="116">
        <v>2.6031237484982039E-2</v>
      </c>
      <c r="E262" s="115">
        <v>121</v>
      </c>
      <c r="F262" s="116">
        <f t="shared" si="76"/>
        <v>-0.95277127244340365</v>
      </c>
      <c r="G262" s="115">
        <v>620</v>
      </c>
      <c r="H262" s="116">
        <f t="shared" si="76"/>
        <v>4.1239669421487601</v>
      </c>
      <c r="I262" s="115">
        <v>989</v>
      </c>
      <c r="J262" s="116">
        <f t="shared" si="76"/>
        <v>0.59516129032258069</v>
      </c>
      <c r="K262" s="115">
        <v>2710</v>
      </c>
      <c r="L262" s="116">
        <f t="shared" si="77"/>
        <v>1.7401415571284127</v>
      </c>
      <c r="M262" s="115">
        <v>381</v>
      </c>
      <c r="N262" s="116">
        <f t="shared" si="78"/>
        <v>-0.85940959409594098</v>
      </c>
      <c r="O262" s="116">
        <f t="shared" si="80"/>
        <v>-0.85128805620608894</v>
      </c>
    </row>
    <row r="263" spans="2:15" x14ac:dyDescent="0.25">
      <c r="B263" s="114" t="s">
        <v>87</v>
      </c>
      <c r="C263" s="115">
        <v>3446</v>
      </c>
      <c r="D263" s="116">
        <v>-0.14193227091633465</v>
      </c>
      <c r="E263" s="115">
        <v>200</v>
      </c>
      <c r="F263" s="116">
        <f t="shared" si="76"/>
        <v>-0.94196169471851421</v>
      </c>
      <c r="G263" s="115">
        <v>834</v>
      </c>
      <c r="H263" s="116">
        <f t="shared" si="76"/>
        <v>3.17</v>
      </c>
      <c r="I263" s="115">
        <v>881</v>
      </c>
      <c r="J263" s="116">
        <f t="shared" si="76"/>
        <v>5.6354916067146377E-2</v>
      </c>
      <c r="K263" s="115">
        <v>2697</v>
      </c>
      <c r="L263" s="116">
        <f t="shared" si="77"/>
        <v>2.0612939841089672</v>
      </c>
      <c r="M263" s="115">
        <v>805</v>
      </c>
      <c r="N263" s="116">
        <f t="shared" si="78"/>
        <v>-0.7015202076381164</v>
      </c>
      <c r="O263" s="116">
        <f t="shared" si="80"/>
        <v>-0.76639582124201977</v>
      </c>
    </row>
    <row r="264" spans="2:15" x14ac:dyDescent="0.25">
      <c r="B264" s="114" t="s">
        <v>89</v>
      </c>
      <c r="C264" s="115">
        <v>24352</v>
      </c>
      <c r="D264" s="116">
        <v>-0.2568359375</v>
      </c>
      <c r="E264" s="115">
        <v>2086</v>
      </c>
      <c r="F264" s="116">
        <f t="shared" si="76"/>
        <v>-0.91433968462549275</v>
      </c>
      <c r="G264" s="115">
        <v>7257</v>
      </c>
      <c r="H264" s="116">
        <f t="shared" si="76"/>
        <v>2.4789069990412274</v>
      </c>
      <c r="I264" s="115">
        <v>12144</v>
      </c>
      <c r="J264" s="116">
        <f t="shared" si="76"/>
        <v>0.673418768085986</v>
      </c>
      <c r="K264" s="115">
        <v>13940</v>
      </c>
      <c r="L264" s="116">
        <f t="shared" si="77"/>
        <v>0.14789196310935449</v>
      </c>
      <c r="M264" s="115">
        <v>12474</v>
      </c>
      <c r="N264" s="116">
        <f>IFERROR(M264/K264-1,"-")</f>
        <v>-0.10516499282639891</v>
      </c>
      <c r="O264" s="116">
        <f t="shared" si="80"/>
        <v>-0.48776281208935612</v>
      </c>
    </row>
    <row r="265" spans="2:15" x14ac:dyDescent="0.25">
      <c r="B265" s="114" t="s">
        <v>91</v>
      </c>
      <c r="C265" s="115">
        <v>56528</v>
      </c>
      <c r="D265" s="116">
        <v>-8.1756306752651886E-2</v>
      </c>
      <c r="E265" s="115">
        <v>4827</v>
      </c>
      <c r="F265" s="116">
        <f t="shared" si="76"/>
        <v>-0.91460868949900931</v>
      </c>
      <c r="G265" s="115">
        <v>33433</v>
      </c>
      <c r="H265" s="116">
        <f t="shared" si="76"/>
        <v>5.9262481872798842</v>
      </c>
      <c r="I265" s="115">
        <v>39258</v>
      </c>
      <c r="J265" s="116">
        <f t="shared" si="76"/>
        <v>0.17422905512517572</v>
      </c>
      <c r="K265" s="115">
        <v>40654</v>
      </c>
      <c r="L265" s="116">
        <f t="shared" si="77"/>
        <v>3.5559631157980442E-2</v>
      </c>
      <c r="M265" s="115">
        <v>32066</v>
      </c>
      <c r="N265" s="116">
        <f>IFERROR(M265/K265-1,"-")</f>
        <v>-0.21124612584247549</v>
      </c>
      <c r="O265" s="116">
        <f t="shared" si="80"/>
        <v>-0.43274129634871217</v>
      </c>
    </row>
    <row r="266" spans="2:15" x14ac:dyDescent="0.25">
      <c r="B266" s="114" t="s">
        <v>93</v>
      </c>
      <c r="C266" s="115">
        <v>59689</v>
      </c>
      <c r="D266" s="116">
        <v>-0.10059519324945376</v>
      </c>
      <c r="E266" s="115">
        <v>3934</v>
      </c>
      <c r="F266" s="116">
        <f t="shared" si="76"/>
        <v>-0.93409170869004343</v>
      </c>
      <c r="G266" s="115">
        <v>31477</v>
      </c>
      <c r="H266" s="116">
        <f t="shared" si="76"/>
        <v>7.0012709710218601</v>
      </c>
      <c r="I266" s="115">
        <v>35181</v>
      </c>
      <c r="J266" s="116">
        <f t="shared" si="76"/>
        <v>0.11767322171744454</v>
      </c>
      <c r="K266" s="115">
        <v>38319</v>
      </c>
      <c r="L266" s="116">
        <f t="shared" si="77"/>
        <v>8.9195872772235063E-2</v>
      </c>
      <c r="M266" s="115">
        <v>34431</v>
      </c>
      <c r="N266" s="116">
        <f>IFERROR(M266/K266-1,"-")</f>
        <v>-0.10146402567916701</v>
      </c>
      <c r="O266" s="116">
        <f t="shared" si="80"/>
        <v>-0.42316004623967562</v>
      </c>
    </row>
    <row r="267" spans="2:15" ht="15.75" x14ac:dyDescent="0.25">
      <c r="B267" s="117" t="s">
        <v>30</v>
      </c>
      <c r="C267" s="118">
        <v>366669</v>
      </c>
      <c r="D267" s="119">
        <v>-0.12407969231504268</v>
      </c>
      <c r="E267" s="118">
        <v>150036</v>
      </c>
      <c r="F267" s="119">
        <f t="shared" si="76"/>
        <v>-0.59081351300491725</v>
      </c>
      <c r="G267" s="118">
        <v>88248</v>
      </c>
      <c r="H267" s="119">
        <f t="shared" si="76"/>
        <v>-0.41182116292089899</v>
      </c>
      <c r="I267" s="118">
        <v>188228</v>
      </c>
      <c r="J267" s="119">
        <f t="shared" si="76"/>
        <v>1.1329435227993834</v>
      </c>
      <c r="K267" s="118">
        <v>224522</v>
      </c>
      <c r="L267" s="119">
        <f t="shared" si="77"/>
        <v>0.19281934674968659</v>
      </c>
      <c r="M267" s="118">
        <v>217369</v>
      </c>
      <c r="N267" s="119">
        <v>-3.1858793347645187E-2</v>
      </c>
      <c r="O267" s="119">
        <v>-0.40717922704128251</v>
      </c>
    </row>
    <row r="268" spans="2:15" ht="6" customHeight="1" x14ac:dyDescent="0.25"/>
    <row r="269" spans="2:15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</row>
    <row r="270" spans="2:15" x14ac:dyDescent="0.25">
      <c r="C270" s="120"/>
      <c r="K270" s="120"/>
      <c r="N270" s="79"/>
      <c r="O270" s="79"/>
    </row>
  </sheetData>
  <mergeCells count="96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50:O250"/>
    <mergeCell ref="C252:O252"/>
    <mergeCell ref="C253:D253"/>
    <mergeCell ref="E253:F253"/>
    <mergeCell ref="G253:H253"/>
    <mergeCell ref="I253:J253"/>
    <mergeCell ref="K253:L253"/>
    <mergeCell ref="M253:O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CDD44-3C74-4DF9-820E-A9E0153BC2D3}">
  <sheetPr>
    <tabColor rgb="FFF29140"/>
  </sheetPr>
  <dimension ref="A4:P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271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6" x14ac:dyDescent="0.25">
      <c r="A9" s="1" t="s">
        <v>70</v>
      </c>
      <c r="B9" s="114" t="s">
        <v>71</v>
      </c>
      <c r="C9" s="115">
        <v>875568</v>
      </c>
      <c r="D9" s="116">
        <v>-1.3371135205547668E-2</v>
      </c>
      <c r="E9" s="115">
        <v>893934</v>
      </c>
      <c r="F9" s="116">
        <f t="shared" ref="F9:L21" si="0">IFERROR(E9/C9-1,"-")</f>
        <v>2.0976097801655547E-2</v>
      </c>
      <c r="G9" s="115">
        <v>51667</v>
      </c>
      <c r="H9" s="116">
        <f t="shared" si="0"/>
        <v>-0.94220266820593024</v>
      </c>
      <c r="I9" s="115">
        <v>576461</v>
      </c>
      <c r="J9" s="116">
        <f t="shared" si="0"/>
        <v>10.157237695240676</v>
      </c>
      <c r="K9" s="115">
        <v>810733</v>
      </c>
      <c r="L9" s="116">
        <f t="shared" si="0"/>
        <v>0.40639696354133248</v>
      </c>
      <c r="M9" s="115">
        <v>836960</v>
      </c>
      <c r="N9" s="116">
        <f t="shared" ref="N9:N17" si="1">IFERROR(M9/K9-1,"-")</f>
        <v>3.2349737829840297E-2</v>
      </c>
      <c r="O9" s="116">
        <f t="shared" ref="O9" si="2">IFERROR(M9/C9-1,"-")</f>
        <v>-4.4094804743891935E-2</v>
      </c>
    </row>
    <row r="10" spans="1:16" x14ac:dyDescent="0.25">
      <c r="A10" s="1" t="s">
        <v>72</v>
      </c>
      <c r="B10" s="114" t="s">
        <v>73</v>
      </c>
      <c r="C10" s="115">
        <v>803828</v>
      </c>
      <c r="D10" s="116">
        <v>-4.9059719655207834E-3</v>
      </c>
      <c r="E10" s="115">
        <v>832182</v>
      </c>
      <c r="F10" s="116">
        <f t="shared" si="0"/>
        <v>3.5273715272421402E-2</v>
      </c>
      <c r="G10" s="115">
        <v>53867</v>
      </c>
      <c r="H10" s="116">
        <f t="shared" si="0"/>
        <v>-0.93527016926585771</v>
      </c>
      <c r="I10" s="115">
        <v>608977</v>
      </c>
      <c r="J10" s="116">
        <f t="shared" si="0"/>
        <v>10.305196131212059</v>
      </c>
      <c r="K10" s="115">
        <v>773844</v>
      </c>
      <c r="L10" s="116">
        <f t="shared" si="0"/>
        <v>0.27072779431735516</v>
      </c>
      <c r="M10" s="115">
        <v>824761</v>
      </c>
      <c r="N10" s="116">
        <f t="shared" si="1"/>
        <v>6.5797499237572499E-2</v>
      </c>
      <c r="O10" s="116">
        <f>IFERROR(M10/C10-1,"-")</f>
        <v>2.6041640749016048E-2</v>
      </c>
    </row>
    <row r="11" spans="1:16" x14ac:dyDescent="0.25">
      <c r="A11" s="1" t="s">
        <v>74</v>
      </c>
      <c r="B11" s="114" t="s">
        <v>75</v>
      </c>
      <c r="C11" s="115">
        <v>863214</v>
      </c>
      <c r="D11" s="116">
        <v>-1.5107449897598824E-2</v>
      </c>
      <c r="E11" s="115">
        <v>381721</v>
      </c>
      <c r="F11" s="116">
        <f t="shared" si="0"/>
        <v>-0.55779099968258161</v>
      </c>
      <c r="G11" s="115">
        <v>73467</v>
      </c>
      <c r="H11" s="116">
        <f t="shared" si="0"/>
        <v>-0.80753744226804391</v>
      </c>
      <c r="I11" s="115">
        <v>747881</v>
      </c>
      <c r="J11" s="116">
        <f t="shared" si="0"/>
        <v>9.1798222331114658</v>
      </c>
      <c r="K11" s="115">
        <v>818402</v>
      </c>
      <c r="L11" s="116">
        <f t="shared" si="0"/>
        <v>9.4294413148615863E-2</v>
      </c>
      <c r="M11" s="115">
        <v>866668</v>
      </c>
      <c r="N11" s="116">
        <f t="shared" si="1"/>
        <v>5.8975906705995396E-2</v>
      </c>
      <c r="O11" s="116">
        <f t="shared" ref="O11:O20" si="3">IFERROR(M11/C11-1,"-")</f>
        <v>4.0013252797104215E-3</v>
      </c>
    </row>
    <row r="12" spans="1:16" x14ac:dyDescent="0.25">
      <c r="A12" s="1" t="s">
        <v>76</v>
      </c>
      <c r="B12" s="114" t="s">
        <v>77</v>
      </c>
      <c r="C12" s="115">
        <v>768872</v>
      </c>
      <c r="D12" s="116">
        <v>6.4138476279236301E-3</v>
      </c>
      <c r="E12" s="115">
        <v>0</v>
      </c>
      <c r="F12" s="116">
        <f t="shared" si="0"/>
        <v>-1</v>
      </c>
      <c r="G12" s="115">
        <v>71140</v>
      </c>
      <c r="H12" s="116" t="str">
        <f t="shared" si="0"/>
        <v>-</v>
      </c>
      <c r="I12" s="115">
        <v>725227</v>
      </c>
      <c r="J12" s="116">
        <f t="shared" si="0"/>
        <v>9.1943632274388527</v>
      </c>
      <c r="K12" s="115">
        <v>745949</v>
      </c>
      <c r="L12" s="116">
        <f t="shared" si="0"/>
        <v>2.8573122622296276E-2</v>
      </c>
      <c r="M12" s="115">
        <v>789795</v>
      </c>
      <c r="N12" s="116">
        <f t="shared" si="1"/>
        <v>5.8778817318610344E-2</v>
      </c>
      <c r="O12" s="116">
        <f t="shared" si="3"/>
        <v>2.7212591952886722E-2</v>
      </c>
    </row>
    <row r="13" spans="1:16" x14ac:dyDescent="0.25">
      <c r="A13" s="1" t="s">
        <v>78</v>
      </c>
      <c r="B13" s="114" t="s">
        <v>79</v>
      </c>
      <c r="C13" s="115">
        <v>745816</v>
      </c>
      <c r="D13" s="116">
        <v>-5.0652803513279165E-3</v>
      </c>
      <c r="E13" s="115">
        <v>0</v>
      </c>
      <c r="F13" s="116">
        <f t="shared" si="0"/>
        <v>-1</v>
      </c>
      <c r="G13" s="115">
        <v>71284</v>
      </c>
      <c r="H13" s="116" t="str">
        <f t="shared" si="0"/>
        <v>-</v>
      </c>
      <c r="I13" s="115">
        <v>653261</v>
      </c>
      <c r="J13" s="116">
        <f t="shared" si="0"/>
        <v>8.1642023455473876</v>
      </c>
      <c r="K13" s="115">
        <v>671021</v>
      </c>
      <c r="L13" s="116">
        <f t="shared" si="0"/>
        <v>2.7186683423623847E-2</v>
      </c>
      <c r="M13" s="115">
        <v>746827</v>
      </c>
      <c r="N13" s="116">
        <f t="shared" si="1"/>
        <v>0.11297112907047624</v>
      </c>
      <c r="O13" s="116">
        <f t="shared" si="3"/>
        <v>1.3555622298260239E-3</v>
      </c>
    </row>
    <row r="14" spans="1:16" x14ac:dyDescent="0.25">
      <c r="A14" s="1" t="s">
        <v>80</v>
      </c>
      <c r="B14" s="114" t="s">
        <v>81</v>
      </c>
      <c r="C14" s="115">
        <v>826901</v>
      </c>
      <c r="D14" s="116">
        <v>7.5434684602355695E-3</v>
      </c>
      <c r="E14" s="115">
        <v>0</v>
      </c>
      <c r="F14" s="116">
        <f t="shared" si="0"/>
        <v>-1</v>
      </c>
      <c r="G14" s="115">
        <v>113899</v>
      </c>
      <c r="H14" s="116" t="str">
        <f t="shared" si="0"/>
        <v>-</v>
      </c>
      <c r="I14" s="115">
        <v>672943</v>
      </c>
      <c r="J14" s="116">
        <f t="shared" si="0"/>
        <v>4.9082432681586319</v>
      </c>
      <c r="K14" s="115">
        <v>758024</v>
      </c>
      <c r="L14" s="116">
        <f t="shared" si="0"/>
        <v>0.12643121334199181</v>
      </c>
      <c r="M14" s="115">
        <v>787690</v>
      </c>
      <c r="N14" s="116">
        <f t="shared" si="1"/>
        <v>3.9135964032801063E-2</v>
      </c>
      <c r="O14" s="116">
        <f t="shared" si="3"/>
        <v>-4.7419219471254714E-2</v>
      </c>
    </row>
    <row r="15" spans="1:16" x14ac:dyDescent="0.25">
      <c r="A15" s="1" t="s">
        <v>82</v>
      </c>
      <c r="B15" s="114" t="s">
        <v>83</v>
      </c>
      <c r="C15" s="115">
        <v>925657</v>
      </c>
      <c r="D15" s="116">
        <v>1.5810150891632402E-2</v>
      </c>
      <c r="E15" s="115">
        <v>0</v>
      </c>
      <c r="F15" s="116">
        <f t="shared" si="0"/>
        <v>-1</v>
      </c>
      <c r="G15" s="115">
        <v>254312</v>
      </c>
      <c r="H15" s="116" t="str">
        <f t="shared" si="0"/>
        <v>-</v>
      </c>
      <c r="I15" s="115">
        <v>858220</v>
      </c>
      <c r="J15" s="116">
        <f t="shared" si="0"/>
        <v>2.3746736292428197</v>
      </c>
      <c r="K15" s="115">
        <v>871300</v>
      </c>
      <c r="L15" s="116">
        <f t="shared" si="0"/>
        <v>1.5240847335182162E-2</v>
      </c>
      <c r="M15" s="115">
        <v>895588</v>
      </c>
      <c r="N15" s="116">
        <f t="shared" si="1"/>
        <v>2.7875588201538015E-2</v>
      </c>
      <c r="O15" s="116">
        <f t="shared" si="3"/>
        <v>-3.2483954639785595E-2</v>
      </c>
    </row>
    <row r="16" spans="1:16" x14ac:dyDescent="0.25">
      <c r="A16" s="1" t="s">
        <v>84</v>
      </c>
      <c r="B16" s="114" t="s">
        <v>85</v>
      </c>
      <c r="C16" s="115">
        <v>967054</v>
      </c>
      <c r="D16" s="116">
        <v>-1.2211327985748865E-2</v>
      </c>
      <c r="E16" s="115">
        <v>191201</v>
      </c>
      <c r="F16" s="116">
        <f t="shared" si="0"/>
        <v>-0.80228508439032353</v>
      </c>
      <c r="G16" s="115">
        <v>386772</v>
      </c>
      <c r="H16" s="116">
        <f t="shared" si="0"/>
        <v>1.0228555289982793</v>
      </c>
      <c r="I16" s="115">
        <v>895466</v>
      </c>
      <c r="J16" s="116">
        <f t="shared" si="0"/>
        <v>1.3152296443382663</v>
      </c>
      <c r="K16" s="115">
        <v>947197</v>
      </c>
      <c r="L16" s="116">
        <f t="shared" si="0"/>
        <v>5.7769920912686734E-2</v>
      </c>
      <c r="M16" s="115">
        <v>936279</v>
      </c>
      <c r="N16" s="116">
        <f t="shared" si="1"/>
        <v>-1.1526641237250557E-2</v>
      </c>
      <c r="O16" s="116">
        <f t="shared" si="3"/>
        <v>-3.1823455567114189E-2</v>
      </c>
    </row>
    <row r="17" spans="1:16" x14ac:dyDescent="0.25">
      <c r="A17" s="1" t="s">
        <v>86</v>
      </c>
      <c r="B17" s="114" t="s">
        <v>87</v>
      </c>
      <c r="C17" s="115">
        <v>796998</v>
      </c>
      <c r="D17" s="116">
        <v>-4.3174890541093802E-2</v>
      </c>
      <c r="E17" s="115">
        <v>105790</v>
      </c>
      <c r="F17" s="116">
        <f t="shared" si="0"/>
        <v>-0.86726440969738949</v>
      </c>
      <c r="G17" s="115">
        <v>422869</v>
      </c>
      <c r="H17" s="116">
        <f t="shared" si="0"/>
        <v>2.99724926741658</v>
      </c>
      <c r="I17" s="115">
        <v>748642</v>
      </c>
      <c r="J17" s="116">
        <f t="shared" si="0"/>
        <v>0.77038751953914808</v>
      </c>
      <c r="K17" s="115">
        <v>799868</v>
      </c>
      <c r="L17" s="116">
        <f t="shared" si="0"/>
        <v>6.8425228613943734E-2</v>
      </c>
      <c r="M17" s="115">
        <v>807680</v>
      </c>
      <c r="N17" s="116">
        <f t="shared" si="1"/>
        <v>9.7666114908960822E-3</v>
      </c>
      <c r="O17" s="116">
        <f t="shared" si="3"/>
        <v>1.3402793984426564E-2</v>
      </c>
    </row>
    <row r="18" spans="1:16" x14ac:dyDescent="0.25">
      <c r="A18" s="1" t="s">
        <v>88</v>
      </c>
      <c r="B18" s="114" t="s">
        <v>89</v>
      </c>
      <c r="C18" s="115">
        <v>827986</v>
      </c>
      <c r="D18" s="116">
        <v>-7.7583450586936498E-2</v>
      </c>
      <c r="E18" s="115">
        <v>101639</v>
      </c>
      <c r="F18" s="116">
        <f t="shared" si="0"/>
        <v>-0.8772455089820359</v>
      </c>
      <c r="G18" s="115">
        <v>627412</v>
      </c>
      <c r="H18" s="116">
        <f t="shared" si="0"/>
        <v>5.1729454244925668</v>
      </c>
      <c r="I18" s="115">
        <v>801936</v>
      </c>
      <c r="J18" s="116">
        <f t="shared" si="0"/>
        <v>0.27816490599478483</v>
      </c>
      <c r="K18" s="115">
        <v>863416</v>
      </c>
      <c r="L18" s="116">
        <f t="shared" si="0"/>
        <v>7.6664471977813786E-2</v>
      </c>
      <c r="M18" s="115">
        <v>870321</v>
      </c>
      <c r="N18" s="116">
        <f>IFERROR(M18/K18-1,"-")</f>
        <v>7.997303733078942E-3</v>
      </c>
      <c r="O18" s="116">
        <f t="shared" si="3"/>
        <v>5.1130091571596648E-2</v>
      </c>
    </row>
    <row r="19" spans="1:16" x14ac:dyDescent="0.25">
      <c r="A19" s="1" t="s">
        <v>90</v>
      </c>
      <c r="B19" s="114" t="s">
        <v>91</v>
      </c>
      <c r="C19" s="115">
        <v>828275</v>
      </c>
      <c r="D19" s="116">
        <v>8.4754430096163347E-3</v>
      </c>
      <c r="E19" s="115">
        <v>110775</v>
      </c>
      <c r="F19" s="116">
        <f t="shared" si="0"/>
        <v>-0.86625818719628145</v>
      </c>
      <c r="G19" s="115">
        <v>660916</v>
      </c>
      <c r="H19" s="116">
        <f t="shared" si="0"/>
        <v>4.9662920334010385</v>
      </c>
      <c r="I19" s="115">
        <v>785918</v>
      </c>
      <c r="J19" s="116">
        <f t="shared" si="0"/>
        <v>0.18913447397248673</v>
      </c>
      <c r="K19" s="115">
        <v>847777</v>
      </c>
      <c r="L19" s="116">
        <f t="shared" si="0"/>
        <v>7.8709229207118314E-2</v>
      </c>
      <c r="M19" s="115">
        <v>817457</v>
      </c>
      <c r="N19" s="116">
        <f>IFERROR(M19/K19-1,"-")</f>
        <v>-3.5764121933008375E-2</v>
      </c>
      <c r="O19" s="116">
        <f t="shared" si="3"/>
        <v>-1.3060879538800529E-2</v>
      </c>
    </row>
    <row r="20" spans="1:16" x14ac:dyDescent="0.25">
      <c r="A20" s="1" t="s">
        <v>92</v>
      </c>
      <c r="B20" s="114" t="s">
        <v>93</v>
      </c>
      <c r="C20" s="115">
        <v>863408</v>
      </c>
      <c r="D20" s="116">
        <v>3.440558770321922E-2</v>
      </c>
      <c r="E20" s="115">
        <v>118240</v>
      </c>
      <c r="F20" s="116">
        <f t="shared" si="0"/>
        <v>-0.86305431499360674</v>
      </c>
      <c r="G20" s="115">
        <v>579557</v>
      </c>
      <c r="H20" s="116">
        <f t="shared" si="0"/>
        <v>3.9015307848443843</v>
      </c>
      <c r="I20" s="115">
        <v>790311</v>
      </c>
      <c r="J20" s="116">
        <f t="shared" si="0"/>
        <v>0.36364671637129731</v>
      </c>
      <c r="K20" s="115">
        <v>831777</v>
      </c>
      <c r="L20" s="116">
        <f t="shared" si="0"/>
        <v>5.2467952489589464E-2</v>
      </c>
      <c r="M20" s="115">
        <v>834955</v>
      </c>
      <c r="N20" s="116">
        <f>IFERROR(M20/K20-1,"-")</f>
        <v>3.8207356058175268E-3</v>
      </c>
      <c r="O20" s="116">
        <f t="shared" si="3"/>
        <v>-3.2954292756147696E-2</v>
      </c>
    </row>
    <row r="21" spans="1:16" ht="15.75" x14ac:dyDescent="0.25">
      <c r="A21" s="1"/>
      <c r="B21" s="117" t="s">
        <v>30</v>
      </c>
      <c r="C21" s="118">
        <v>10093577</v>
      </c>
      <c r="D21" s="119">
        <v>-8.7646592409611479E-3</v>
      </c>
      <c r="E21" s="118">
        <v>2858440</v>
      </c>
      <c r="F21" s="119">
        <f t="shared" si="0"/>
        <v>-0.71680604408130044</v>
      </c>
      <c r="G21" s="118">
        <v>3367162</v>
      </c>
      <c r="H21" s="119">
        <f t="shared" si="0"/>
        <v>0.17797190075705638</v>
      </c>
      <c r="I21" s="118">
        <v>8865243</v>
      </c>
      <c r="J21" s="119">
        <f t="shared" si="0"/>
        <v>1.6328531267577859</v>
      </c>
      <c r="K21" s="118">
        <v>9739308</v>
      </c>
      <c r="L21" s="119">
        <f t="shared" si="0"/>
        <v>9.8594590131370285E-2</v>
      </c>
      <c r="M21" s="118">
        <v>10014981</v>
      </c>
      <c r="N21" s="119">
        <v>2.8305193757092395E-2</v>
      </c>
      <c r="O21" s="119">
        <v>-7.7867340785134909E-3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K24" s="120"/>
      <c r="N24" s="79"/>
    </row>
    <row r="26" spans="1:16" ht="48.75" customHeight="1" thickBot="1" x14ac:dyDescent="0.3">
      <c r="B26" s="270" t="s">
        <v>288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137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16" x14ac:dyDescent="0.25">
      <c r="B31" s="114" t="s">
        <v>71</v>
      </c>
      <c r="C31" s="115">
        <v>455150</v>
      </c>
      <c r="D31" s="116">
        <v>2.5131660385586674E-3</v>
      </c>
      <c r="E31" s="115">
        <v>501178</v>
      </c>
      <c r="F31" s="116">
        <f t="shared" ref="F31:J43" si="4">IFERROR(E31/C31-1,"-")</f>
        <v>0.10112710095572885</v>
      </c>
      <c r="G31" s="115">
        <v>14580</v>
      </c>
      <c r="H31" s="116">
        <f t="shared" si="4"/>
        <v>-0.97090853948098277</v>
      </c>
      <c r="I31" s="115">
        <v>303205</v>
      </c>
      <c r="J31" s="116">
        <f t="shared" si="4"/>
        <v>19.795953360768177</v>
      </c>
      <c r="K31" s="115">
        <v>488351</v>
      </c>
      <c r="L31" s="116">
        <f t="shared" ref="L31:L43" si="5">IFERROR(K31/I31-1,"-")</f>
        <v>0.6106297719364786</v>
      </c>
      <c r="M31" s="115">
        <v>464379</v>
      </c>
      <c r="N31" s="116">
        <f t="shared" ref="N31:N39" si="6">IFERROR(M31/K31-1,"-")</f>
        <v>-4.9087643928240166E-2</v>
      </c>
      <c r="O31" s="116">
        <f t="shared" ref="O31" si="7">IFERROR(M31/C31-1,"-")</f>
        <v>2.027683181368789E-2</v>
      </c>
    </row>
    <row r="32" spans="1:16" x14ac:dyDescent="0.25">
      <c r="B32" s="114" t="s">
        <v>73</v>
      </c>
      <c r="C32" s="115">
        <v>414221</v>
      </c>
      <c r="D32" s="116">
        <v>-2.2547289133882042E-2</v>
      </c>
      <c r="E32" s="115">
        <v>463416</v>
      </c>
      <c r="F32" s="116">
        <f t="shared" si="4"/>
        <v>0.11876510365239801</v>
      </c>
      <c r="G32" s="115">
        <v>16940</v>
      </c>
      <c r="H32" s="116">
        <f t="shared" si="4"/>
        <v>-0.9634453708978542</v>
      </c>
      <c r="I32" s="115">
        <v>330152</v>
      </c>
      <c r="J32" s="116">
        <f t="shared" si="4"/>
        <v>18.489492325855963</v>
      </c>
      <c r="K32" s="115">
        <v>443471</v>
      </c>
      <c r="L32" s="116">
        <f t="shared" si="5"/>
        <v>0.34323281397659255</v>
      </c>
      <c r="M32" s="115">
        <v>463066</v>
      </c>
      <c r="N32" s="116">
        <f t="shared" si="6"/>
        <v>4.4185527351281229E-2</v>
      </c>
      <c r="O32" s="116">
        <f>IFERROR(M32/C32-1,"-")</f>
        <v>0.11792014407767826</v>
      </c>
    </row>
    <row r="33" spans="2:16" x14ac:dyDescent="0.25">
      <c r="B33" s="114" t="s">
        <v>75</v>
      </c>
      <c r="C33" s="115">
        <v>447071</v>
      </c>
      <c r="D33" s="116">
        <v>-1.2464823265902925E-2</v>
      </c>
      <c r="E33" s="115">
        <v>215134</v>
      </c>
      <c r="F33" s="116">
        <f t="shared" si="4"/>
        <v>-0.51879231710399465</v>
      </c>
      <c r="G33" s="115">
        <v>21891</v>
      </c>
      <c r="H33" s="116">
        <f t="shared" si="4"/>
        <v>-0.89824481485957586</v>
      </c>
      <c r="I33" s="115">
        <v>426904</v>
      </c>
      <c r="J33" s="116">
        <f t="shared" si="4"/>
        <v>18.501347585765838</v>
      </c>
      <c r="K33" s="115">
        <v>469427</v>
      </c>
      <c r="L33" s="116">
        <f t="shared" si="5"/>
        <v>9.9607874369881833E-2</v>
      </c>
      <c r="M33" s="115">
        <v>495607</v>
      </c>
      <c r="N33" s="116">
        <f t="shared" si="6"/>
        <v>5.5770119741727742E-2</v>
      </c>
      <c r="O33" s="116">
        <f t="shared" ref="O33:O42" si="8">IFERROR(M33/C33-1,"-")</f>
        <v>0.10856441146931917</v>
      </c>
    </row>
    <row r="34" spans="2:16" x14ac:dyDescent="0.25">
      <c r="B34" s="114" t="s">
        <v>77</v>
      </c>
      <c r="C34" s="115">
        <v>419899</v>
      </c>
      <c r="D34" s="116">
        <v>-2.2905315981684993E-3</v>
      </c>
      <c r="E34" s="115">
        <v>0</v>
      </c>
      <c r="F34" s="116">
        <f t="shared" si="4"/>
        <v>-1</v>
      </c>
      <c r="G34" s="115">
        <v>21218</v>
      </c>
      <c r="H34" s="116" t="str">
        <f t="shared" si="4"/>
        <v>-</v>
      </c>
      <c r="I34" s="115">
        <v>425285</v>
      </c>
      <c r="J34" s="116">
        <f t="shared" si="4"/>
        <v>19.043595060797436</v>
      </c>
      <c r="K34" s="115">
        <v>444527</v>
      </c>
      <c r="L34" s="116">
        <f t="shared" si="5"/>
        <v>4.5244953384201203E-2</v>
      </c>
      <c r="M34" s="115">
        <v>447408</v>
      </c>
      <c r="N34" s="116">
        <f t="shared" si="6"/>
        <v>6.4810461456783486E-3</v>
      </c>
      <c r="O34" s="116">
        <f t="shared" si="8"/>
        <v>6.5513373454092472E-2</v>
      </c>
    </row>
    <row r="35" spans="2:16" x14ac:dyDescent="0.25">
      <c r="B35" s="114" t="s">
        <v>79</v>
      </c>
      <c r="C35" s="115">
        <v>407540</v>
      </c>
      <c r="D35" s="116">
        <v>-8.4353794460921838E-3</v>
      </c>
      <c r="E35" s="115">
        <v>0</v>
      </c>
      <c r="F35" s="116">
        <f t="shared" si="4"/>
        <v>-1</v>
      </c>
      <c r="G35" s="115">
        <v>21400</v>
      </c>
      <c r="H35" s="116" t="str">
        <f t="shared" si="4"/>
        <v>-</v>
      </c>
      <c r="I35" s="115">
        <v>388948</v>
      </c>
      <c r="J35" s="116">
        <f t="shared" si="4"/>
        <v>17.175140186915886</v>
      </c>
      <c r="K35" s="115">
        <v>422412</v>
      </c>
      <c r="L35" s="116">
        <f t="shared" si="5"/>
        <v>8.6037208058660886E-2</v>
      </c>
      <c r="M35" s="115">
        <v>435777</v>
      </c>
      <c r="N35" s="116">
        <f t="shared" si="6"/>
        <v>3.1639726144143676E-2</v>
      </c>
      <c r="O35" s="116">
        <f t="shared" si="8"/>
        <v>6.9286450409775657E-2</v>
      </c>
    </row>
    <row r="36" spans="2:16" x14ac:dyDescent="0.25">
      <c r="B36" s="114" t="s">
        <v>81</v>
      </c>
      <c r="C36" s="115">
        <v>455997</v>
      </c>
      <c r="D36" s="116">
        <v>4.729149345668171E-2</v>
      </c>
      <c r="E36" s="115">
        <v>0</v>
      </c>
      <c r="F36" s="116">
        <f t="shared" si="4"/>
        <v>-1</v>
      </c>
      <c r="G36" s="115">
        <v>44736</v>
      </c>
      <c r="H36" s="116" t="str">
        <f t="shared" si="4"/>
        <v>-</v>
      </c>
      <c r="I36" s="115">
        <v>408804</v>
      </c>
      <c r="J36" s="116">
        <f t="shared" si="4"/>
        <v>8.1381437768240339</v>
      </c>
      <c r="K36" s="115">
        <v>454213</v>
      </c>
      <c r="L36" s="116">
        <f t="shared" si="5"/>
        <v>0.11107768025753173</v>
      </c>
      <c r="M36" s="115">
        <v>465333</v>
      </c>
      <c r="N36" s="116">
        <f t="shared" si="6"/>
        <v>2.4481906066096792E-2</v>
      </c>
      <c r="O36" s="116">
        <f t="shared" si="8"/>
        <v>2.0473818906703301E-2</v>
      </c>
    </row>
    <row r="37" spans="2:16" x14ac:dyDescent="0.25">
      <c r="B37" s="114" t="s">
        <v>83</v>
      </c>
      <c r="C37" s="115">
        <v>502865</v>
      </c>
      <c r="D37" s="116">
        <v>8.4522746584885011E-2</v>
      </c>
      <c r="E37" s="115">
        <v>0</v>
      </c>
      <c r="F37" s="116">
        <f t="shared" si="4"/>
        <v>-1</v>
      </c>
      <c r="G37" s="115">
        <v>113386</v>
      </c>
      <c r="H37" s="116" t="str">
        <f t="shared" si="4"/>
        <v>-</v>
      </c>
      <c r="I37" s="115">
        <v>491736</v>
      </c>
      <c r="J37" s="116">
        <f t="shared" si="4"/>
        <v>3.3368317076182246</v>
      </c>
      <c r="K37" s="115">
        <v>510638</v>
      </c>
      <c r="L37" s="116">
        <f t="shared" si="5"/>
        <v>3.8439325166349514E-2</v>
      </c>
      <c r="M37" s="115">
        <v>531003</v>
      </c>
      <c r="N37" s="116">
        <f t="shared" si="6"/>
        <v>3.9881481597531021E-2</v>
      </c>
      <c r="O37" s="116">
        <f t="shared" si="8"/>
        <v>5.5955375697254839E-2</v>
      </c>
    </row>
    <row r="38" spans="2:16" x14ac:dyDescent="0.25">
      <c r="B38" s="114" t="s">
        <v>85</v>
      </c>
      <c r="C38" s="115">
        <v>487856</v>
      </c>
      <c r="D38" s="116">
        <v>-3.7558148251902734E-2</v>
      </c>
      <c r="E38" s="115">
        <v>96004</v>
      </c>
      <c r="F38" s="116">
        <f t="shared" si="4"/>
        <v>-0.80321242333803422</v>
      </c>
      <c r="G38" s="115">
        <v>197818</v>
      </c>
      <c r="H38" s="116">
        <f t="shared" si="4"/>
        <v>1.0605183117370109</v>
      </c>
      <c r="I38" s="115">
        <v>530698</v>
      </c>
      <c r="J38" s="116">
        <f t="shared" si="4"/>
        <v>1.6827588995945768</v>
      </c>
      <c r="K38" s="115">
        <v>569851</v>
      </c>
      <c r="L38" s="116">
        <f t="shared" si="5"/>
        <v>7.3776422748907944E-2</v>
      </c>
      <c r="M38" s="115">
        <v>553021</v>
      </c>
      <c r="N38" s="116">
        <f t="shared" si="6"/>
        <v>-2.9534036090135829E-2</v>
      </c>
      <c r="O38" s="116">
        <f t="shared" si="8"/>
        <v>0.13357425141845125</v>
      </c>
    </row>
    <row r="39" spans="2:16" x14ac:dyDescent="0.25">
      <c r="B39" s="114" t="s">
        <v>87</v>
      </c>
      <c r="C39" s="115">
        <v>448598</v>
      </c>
      <c r="D39" s="116">
        <v>4.3479272212995301E-2</v>
      </c>
      <c r="E39" s="115">
        <v>60570</v>
      </c>
      <c r="F39" s="116">
        <f t="shared" si="4"/>
        <v>-0.86497933561897289</v>
      </c>
      <c r="G39" s="115">
        <v>241203</v>
      </c>
      <c r="H39" s="116">
        <f t="shared" si="4"/>
        <v>2.9822189202575533</v>
      </c>
      <c r="I39" s="115">
        <v>466212</v>
      </c>
      <c r="J39" s="116">
        <f t="shared" si="4"/>
        <v>0.93286153157299045</v>
      </c>
      <c r="K39" s="115">
        <v>491257</v>
      </c>
      <c r="L39" s="116">
        <f t="shared" si="5"/>
        <v>5.3720195962351891E-2</v>
      </c>
      <c r="M39" s="115">
        <v>500247</v>
      </c>
      <c r="N39" s="116">
        <f t="shared" si="6"/>
        <v>1.829999368965729E-2</v>
      </c>
      <c r="O39" s="116">
        <f t="shared" si="8"/>
        <v>0.11513426274749339</v>
      </c>
    </row>
    <row r="40" spans="2:16" x14ac:dyDescent="0.25">
      <c r="B40" s="114" t="s">
        <v>89</v>
      </c>
      <c r="C40" s="115">
        <v>477219</v>
      </c>
      <c r="D40" s="116">
        <v>-4.6989188106917323E-3</v>
      </c>
      <c r="E40" s="115">
        <v>51321</v>
      </c>
      <c r="F40" s="116">
        <f t="shared" si="4"/>
        <v>-0.89245817957792961</v>
      </c>
      <c r="G40" s="115">
        <v>379310</v>
      </c>
      <c r="H40" s="116">
        <f t="shared" si="4"/>
        <v>6.3909315874593249</v>
      </c>
      <c r="I40" s="115">
        <v>492206</v>
      </c>
      <c r="J40" s="116">
        <f t="shared" si="4"/>
        <v>0.29763517966834518</v>
      </c>
      <c r="K40" s="115">
        <v>505474</v>
      </c>
      <c r="L40" s="116">
        <f t="shared" si="5"/>
        <v>2.6956193138645279E-2</v>
      </c>
      <c r="M40" s="115">
        <v>527606</v>
      </c>
      <c r="N40" s="116">
        <f>IFERROR(M40/K40-1,"-")</f>
        <v>4.3784645698888625E-2</v>
      </c>
      <c r="O40" s="116">
        <f t="shared" si="8"/>
        <v>0.10558464771939091</v>
      </c>
    </row>
    <row r="41" spans="2:16" x14ac:dyDescent="0.25">
      <c r="B41" s="114" t="s">
        <v>91</v>
      </c>
      <c r="C41" s="115">
        <v>469816</v>
      </c>
      <c r="D41" s="116">
        <v>0.12076833710647406</v>
      </c>
      <c r="E41" s="115">
        <v>52157</v>
      </c>
      <c r="F41" s="116">
        <f t="shared" si="4"/>
        <v>-0.88898419806903128</v>
      </c>
      <c r="G41" s="115">
        <v>382750</v>
      </c>
      <c r="H41" s="116">
        <f t="shared" si="4"/>
        <v>6.3384205379910652</v>
      </c>
      <c r="I41" s="115">
        <v>471403</v>
      </c>
      <c r="J41" s="116">
        <f t="shared" si="4"/>
        <v>0.23162116263879806</v>
      </c>
      <c r="K41" s="115">
        <v>495470</v>
      </c>
      <c r="L41" s="116">
        <f t="shared" si="5"/>
        <v>5.105398141293116E-2</v>
      </c>
      <c r="M41" s="115">
        <v>484662</v>
      </c>
      <c r="N41" s="116">
        <f>IFERROR(M41/K41-1,"-")</f>
        <v>-2.1813631501402697E-2</v>
      </c>
      <c r="O41" s="116">
        <f t="shared" si="8"/>
        <v>3.1599604951725757E-2</v>
      </c>
    </row>
    <row r="42" spans="2:16" x14ac:dyDescent="0.25">
      <c r="B42" s="114" t="s">
        <v>93</v>
      </c>
      <c r="C42" s="115">
        <v>485402</v>
      </c>
      <c r="D42" s="116">
        <v>0.13828699534744104</v>
      </c>
      <c r="E42" s="115">
        <v>56375</v>
      </c>
      <c r="F42" s="116">
        <f t="shared" si="4"/>
        <v>-0.88385915179583108</v>
      </c>
      <c r="G42" s="115">
        <v>322714</v>
      </c>
      <c r="H42" s="116">
        <f t="shared" si="4"/>
        <v>4.7244168514412417</v>
      </c>
      <c r="I42" s="115">
        <v>481522</v>
      </c>
      <c r="J42" s="116">
        <f t="shared" si="4"/>
        <v>0.49210136529558679</v>
      </c>
      <c r="K42" s="115">
        <v>480103</v>
      </c>
      <c r="L42" s="116">
        <f t="shared" si="5"/>
        <v>-2.9469058526920833E-3</v>
      </c>
      <c r="M42" s="115">
        <v>488662</v>
      </c>
      <c r="N42" s="116">
        <f>IFERROR(M42/K42-1,"-")</f>
        <v>1.7827424531819291E-2</v>
      </c>
      <c r="O42" s="116">
        <f t="shared" si="8"/>
        <v>6.7160827520282851E-3</v>
      </c>
    </row>
    <row r="43" spans="2:16" ht="15.75" x14ac:dyDescent="0.25">
      <c r="B43" s="117" t="s">
        <v>30</v>
      </c>
      <c r="C43" s="118">
        <v>5471634</v>
      </c>
      <c r="D43" s="119">
        <v>2.785655031874712E-2</v>
      </c>
      <c r="E43" s="118">
        <v>1557028</v>
      </c>
      <c r="F43" s="119">
        <f t="shared" si="4"/>
        <v>-0.715436376044158</v>
      </c>
      <c r="G43" s="118">
        <v>1777946</v>
      </c>
      <c r="H43" s="119">
        <f t="shared" si="4"/>
        <v>0.14188441055652179</v>
      </c>
      <c r="I43" s="118">
        <v>5217075</v>
      </c>
      <c r="J43" s="119">
        <f t="shared" si="4"/>
        <v>1.9343270268050885</v>
      </c>
      <c r="K43" s="118">
        <v>5775194</v>
      </c>
      <c r="L43" s="119">
        <f t="shared" si="5"/>
        <v>0.10697929395302919</v>
      </c>
      <c r="M43" s="118">
        <v>5856771</v>
      </c>
      <c r="N43" s="119">
        <v>1.4125412929851366E-2</v>
      </c>
      <c r="O43" s="119">
        <v>7.0387931648937085E-2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8" spans="2:16" ht="48.75" customHeight="1" thickBot="1" x14ac:dyDescent="0.3">
      <c r="B48" s="270" t="s">
        <v>289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149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1:16" x14ac:dyDescent="0.25">
      <c r="A53" s="1"/>
      <c r="B53" s="114" t="s">
        <v>71</v>
      </c>
      <c r="C53" s="115">
        <v>337641</v>
      </c>
      <c r="D53" s="116">
        <v>4.0339055119565925E-2</v>
      </c>
      <c r="E53" s="115">
        <v>370908</v>
      </c>
      <c r="F53" s="116">
        <f t="shared" ref="F53:J65" si="9">IFERROR(E53/C53-1,"-")</f>
        <v>9.8527726194389986E-2</v>
      </c>
      <c r="G53" s="115">
        <v>11298</v>
      </c>
      <c r="H53" s="116">
        <f t="shared" si="9"/>
        <v>-0.96953961629298913</v>
      </c>
      <c r="I53" s="115">
        <v>234995</v>
      </c>
      <c r="J53" s="116">
        <f t="shared" si="9"/>
        <v>19.799699061780846</v>
      </c>
      <c r="K53" s="115">
        <v>371455</v>
      </c>
      <c r="L53" s="116">
        <f t="shared" ref="L53:L65" si="10">IFERROR(K53/I53-1,"-")</f>
        <v>0.58069320623843068</v>
      </c>
      <c r="M53" s="115">
        <v>375590</v>
      </c>
      <c r="N53" s="116">
        <f t="shared" ref="N53:N61" si="11">IFERROR(M53/K53-1,"-")</f>
        <v>1.1131900230175962E-2</v>
      </c>
      <c r="O53" s="116">
        <f t="shared" ref="O53" si="12">IFERROR(M53/C53-1,"-")</f>
        <v>0.11239452554636431</v>
      </c>
    </row>
    <row r="54" spans="1:16" x14ac:dyDescent="0.25">
      <c r="A54" s="1">
        <v>2</v>
      </c>
      <c r="B54" s="114" t="s">
        <v>73</v>
      </c>
      <c r="C54" s="115">
        <v>299499</v>
      </c>
      <c r="D54" s="116">
        <v>-1.1247713812205795E-2</v>
      </c>
      <c r="E54" s="115">
        <v>336790</v>
      </c>
      <c r="F54" s="116">
        <f t="shared" si="9"/>
        <v>0.12451126714947303</v>
      </c>
      <c r="G54" s="115">
        <v>14719</v>
      </c>
      <c r="H54" s="116">
        <f t="shared" si="9"/>
        <v>-0.95629620831972451</v>
      </c>
      <c r="I54" s="115">
        <v>256339</v>
      </c>
      <c r="J54" s="116">
        <f t="shared" si="9"/>
        <v>16.415517358516205</v>
      </c>
      <c r="K54" s="115">
        <v>333022</v>
      </c>
      <c r="L54" s="116">
        <f t="shared" si="10"/>
        <v>0.29914683290486432</v>
      </c>
      <c r="M54" s="115">
        <v>353865</v>
      </c>
      <c r="N54" s="116">
        <f t="shared" si="11"/>
        <v>6.2587456684543463E-2</v>
      </c>
      <c r="O54" s="116">
        <f>IFERROR(M54/C54-1,"-")</f>
        <v>0.18152314364989541</v>
      </c>
    </row>
    <row r="55" spans="1:16" x14ac:dyDescent="0.25">
      <c r="A55" s="1">
        <v>3</v>
      </c>
      <c r="B55" s="114" t="s">
        <v>75</v>
      </c>
      <c r="C55" s="115">
        <v>327336</v>
      </c>
      <c r="D55" s="116">
        <v>1.4753066709653817E-2</v>
      </c>
      <c r="E55" s="115">
        <v>153036</v>
      </c>
      <c r="F55" s="116">
        <f t="shared" si="9"/>
        <v>-0.53248038712515577</v>
      </c>
      <c r="G55" s="115">
        <v>19759</v>
      </c>
      <c r="H55" s="116">
        <f t="shared" si="9"/>
        <v>-0.87088658877649705</v>
      </c>
      <c r="I55" s="115">
        <v>322615</v>
      </c>
      <c r="J55" s="116">
        <f t="shared" si="9"/>
        <v>15.327496330785969</v>
      </c>
      <c r="K55" s="115">
        <v>346043</v>
      </c>
      <c r="L55" s="116">
        <f t="shared" si="10"/>
        <v>7.2619066069463667E-2</v>
      </c>
      <c r="M55" s="115">
        <v>376224</v>
      </c>
      <c r="N55" s="116">
        <f t="shared" si="11"/>
        <v>8.7217484532269074E-2</v>
      </c>
      <c r="O55" s="116">
        <f t="shared" ref="O55:O64" si="13">IFERROR(M55/C55-1,"-")</f>
        <v>0.1493511254490798</v>
      </c>
    </row>
    <row r="56" spans="1:16" x14ac:dyDescent="0.25">
      <c r="A56" s="1">
        <v>4</v>
      </c>
      <c r="B56" s="114" t="s">
        <v>77</v>
      </c>
      <c r="C56" s="115">
        <v>319614</v>
      </c>
      <c r="D56" s="116">
        <v>3.6664396224579177E-2</v>
      </c>
      <c r="E56" s="115">
        <v>0</v>
      </c>
      <c r="F56" s="116">
        <f t="shared" si="9"/>
        <v>-1</v>
      </c>
      <c r="G56" s="115">
        <v>15140</v>
      </c>
      <c r="H56" s="116" t="str">
        <f t="shared" si="9"/>
        <v>-</v>
      </c>
      <c r="I56" s="115">
        <v>326468</v>
      </c>
      <c r="J56" s="116">
        <f t="shared" si="9"/>
        <v>20.563276089828271</v>
      </c>
      <c r="K56" s="115">
        <v>331335</v>
      </c>
      <c r="L56" s="116">
        <f t="shared" si="10"/>
        <v>1.4908046117843021E-2</v>
      </c>
      <c r="M56" s="115">
        <v>344040</v>
      </c>
      <c r="N56" s="116">
        <f t="shared" si="11"/>
        <v>3.8344877540857469E-2</v>
      </c>
      <c r="O56" s="116">
        <f t="shared" si="13"/>
        <v>7.6423435769396919E-2</v>
      </c>
    </row>
    <row r="57" spans="1:16" x14ac:dyDescent="0.25">
      <c r="A57" s="1">
        <v>5</v>
      </c>
      <c r="B57" s="114" t="s">
        <v>79</v>
      </c>
      <c r="C57" s="115">
        <v>312505</v>
      </c>
      <c r="D57" s="116">
        <v>2.0234601233403149E-2</v>
      </c>
      <c r="E57" s="115">
        <v>0</v>
      </c>
      <c r="F57" s="116">
        <f t="shared" si="9"/>
        <v>-1</v>
      </c>
      <c r="G57" s="115">
        <v>19434</v>
      </c>
      <c r="H57" s="116" t="str">
        <f t="shared" si="9"/>
        <v>-</v>
      </c>
      <c r="I57" s="115">
        <v>316077</v>
      </c>
      <c r="J57" s="116">
        <f t="shared" si="9"/>
        <v>15.264124729854892</v>
      </c>
      <c r="K57" s="115">
        <v>340704</v>
      </c>
      <c r="L57" s="116">
        <f t="shared" si="10"/>
        <v>7.7914558794217825E-2</v>
      </c>
      <c r="M57" s="115">
        <v>344685</v>
      </c>
      <c r="N57" s="116">
        <f t="shared" si="11"/>
        <v>1.1684629473091013E-2</v>
      </c>
      <c r="O57" s="116">
        <f t="shared" si="13"/>
        <v>0.10297435241036146</v>
      </c>
    </row>
    <row r="58" spans="1:16" x14ac:dyDescent="0.25">
      <c r="A58" s="1">
        <v>6</v>
      </c>
      <c r="B58" s="114" t="s">
        <v>81</v>
      </c>
      <c r="C58" s="115">
        <v>340693</v>
      </c>
      <c r="D58" s="116">
        <v>7.6316753860540265E-2</v>
      </c>
      <c r="E58" s="115">
        <v>0</v>
      </c>
      <c r="F58" s="116">
        <f t="shared" si="9"/>
        <v>-1</v>
      </c>
      <c r="G58" s="115">
        <v>38047</v>
      </c>
      <c r="H58" s="116" t="str">
        <f t="shared" si="9"/>
        <v>-</v>
      </c>
      <c r="I58" s="115">
        <v>318832</v>
      </c>
      <c r="J58" s="116">
        <f t="shared" si="9"/>
        <v>7.3799511130969595</v>
      </c>
      <c r="K58" s="115">
        <v>354121</v>
      </c>
      <c r="L58" s="116">
        <f t="shared" si="10"/>
        <v>0.11068211471872336</v>
      </c>
      <c r="M58" s="115">
        <v>354898</v>
      </c>
      <c r="N58" s="116">
        <f t="shared" si="11"/>
        <v>2.1941652711925386E-3</v>
      </c>
      <c r="O58" s="116">
        <f t="shared" si="13"/>
        <v>4.1694428708544118E-2</v>
      </c>
    </row>
    <row r="59" spans="1:16" x14ac:dyDescent="0.25">
      <c r="A59" s="1">
        <v>7</v>
      </c>
      <c r="B59" s="114" t="s">
        <v>83</v>
      </c>
      <c r="C59" s="115">
        <v>377431</v>
      </c>
      <c r="D59" s="116">
        <v>0.14385855383785451</v>
      </c>
      <c r="E59" s="115">
        <v>0</v>
      </c>
      <c r="F59" s="116">
        <f t="shared" si="9"/>
        <v>-1</v>
      </c>
      <c r="G59" s="115">
        <v>101654</v>
      </c>
      <c r="H59" s="116" t="str">
        <f t="shared" si="9"/>
        <v>-</v>
      </c>
      <c r="I59" s="115">
        <v>380812</v>
      </c>
      <c r="J59" s="116">
        <f t="shared" si="9"/>
        <v>2.7461585377850355</v>
      </c>
      <c r="K59" s="115">
        <v>398818</v>
      </c>
      <c r="L59" s="116">
        <f t="shared" si="10"/>
        <v>4.7283173849563598E-2</v>
      </c>
      <c r="M59" s="115">
        <v>405625</v>
      </c>
      <c r="N59" s="116">
        <f t="shared" si="11"/>
        <v>1.7067935750141761E-2</v>
      </c>
      <c r="O59" s="116">
        <f t="shared" si="13"/>
        <v>7.4699746443720905E-2</v>
      </c>
    </row>
    <row r="60" spans="1:16" x14ac:dyDescent="0.25">
      <c r="A60" s="1">
        <v>8</v>
      </c>
      <c r="B60" s="114" t="s">
        <v>85</v>
      </c>
      <c r="C60" s="115">
        <v>381986</v>
      </c>
      <c r="D60" s="116">
        <v>5.080064590846689E-2</v>
      </c>
      <c r="E60" s="115">
        <v>69690</v>
      </c>
      <c r="F60" s="116">
        <f t="shared" si="9"/>
        <v>-0.81755875869796268</v>
      </c>
      <c r="G60" s="115">
        <v>163462</v>
      </c>
      <c r="H60" s="116">
        <f t="shared" si="9"/>
        <v>1.3455589037164586</v>
      </c>
      <c r="I60" s="115">
        <v>408951</v>
      </c>
      <c r="J60" s="116">
        <f t="shared" si="9"/>
        <v>1.5018108184165126</v>
      </c>
      <c r="K60" s="115">
        <v>415100</v>
      </c>
      <c r="L60" s="116">
        <f t="shared" si="10"/>
        <v>1.5036031211563161E-2</v>
      </c>
      <c r="M60" s="115">
        <v>423978</v>
      </c>
      <c r="N60" s="116">
        <f t="shared" si="11"/>
        <v>2.1387617441580353E-2</v>
      </c>
      <c r="O60" s="116">
        <f t="shared" si="13"/>
        <v>0.10993073044561852</v>
      </c>
    </row>
    <row r="61" spans="1:16" x14ac:dyDescent="0.25">
      <c r="A61" s="1">
        <v>9</v>
      </c>
      <c r="B61" s="114" t="s">
        <v>87</v>
      </c>
      <c r="C61" s="115">
        <v>352404</v>
      </c>
      <c r="D61" s="116">
        <v>0.12893553223388299</v>
      </c>
      <c r="E61" s="115">
        <v>47226</v>
      </c>
      <c r="F61" s="116">
        <f t="shared" si="9"/>
        <v>-0.86598903531174454</v>
      </c>
      <c r="G61" s="115">
        <v>196992</v>
      </c>
      <c r="H61" s="116">
        <f t="shared" si="9"/>
        <v>3.1712615931901915</v>
      </c>
      <c r="I61" s="115">
        <v>364342</v>
      </c>
      <c r="J61" s="116">
        <f t="shared" si="9"/>
        <v>0.84952688434048085</v>
      </c>
      <c r="K61" s="115">
        <v>384126</v>
      </c>
      <c r="L61" s="116">
        <f t="shared" si="10"/>
        <v>5.4300629628206476E-2</v>
      </c>
      <c r="M61" s="115">
        <v>385672</v>
      </c>
      <c r="N61" s="116">
        <f t="shared" si="11"/>
        <v>4.0247210550705681E-3</v>
      </c>
      <c r="O61" s="116">
        <f t="shared" si="13"/>
        <v>9.4403014721739842E-2</v>
      </c>
    </row>
    <row r="62" spans="1:16" x14ac:dyDescent="0.25">
      <c r="A62" s="1">
        <v>10</v>
      </c>
      <c r="B62" s="114" t="s">
        <v>89</v>
      </c>
      <c r="C62" s="115">
        <v>371892</v>
      </c>
      <c r="D62" s="116">
        <v>5.2537436779884983E-2</v>
      </c>
      <c r="E62" s="115">
        <v>43327</v>
      </c>
      <c r="F62" s="116">
        <f t="shared" si="9"/>
        <v>-0.88349574607681802</v>
      </c>
      <c r="G62" s="115">
        <v>303261</v>
      </c>
      <c r="H62" s="116">
        <f t="shared" si="9"/>
        <v>5.9993537517021718</v>
      </c>
      <c r="I62" s="115">
        <v>388751</v>
      </c>
      <c r="J62" s="116">
        <f t="shared" si="9"/>
        <v>0.28190238771223464</v>
      </c>
      <c r="K62" s="115">
        <v>392254</v>
      </c>
      <c r="L62" s="116">
        <f t="shared" si="10"/>
        <v>9.0109092966963455E-3</v>
      </c>
      <c r="M62" s="115">
        <v>410112</v>
      </c>
      <c r="N62" s="116">
        <f>IFERROR(M62/K62-1,"-")</f>
        <v>4.5526623055469173E-2</v>
      </c>
      <c r="O62" s="116">
        <f t="shared" si="13"/>
        <v>0.10277177245006608</v>
      </c>
    </row>
    <row r="63" spans="1:16" x14ac:dyDescent="0.25">
      <c r="A63" s="1">
        <v>11</v>
      </c>
      <c r="B63" s="114" t="s">
        <v>91</v>
      </c>
      <c r="C63" s="115">
        <v>350126</v>
      </c>
      <c r="D63" s="116">
        <v>0.15841400713326226</v>
      </c>
      <c r="E63" s="115">
        <v>39419</v>
      </c>
      <c r="F63" s="116">
        <f t="shared" si="9"/>
        <v>-0.88741481638038877</v>
      </c>
      <c r="G63" s="115">
        <v>295608</v>
      </c>
      <c r="H63" s="116">
        <f t="shared" si="9"/>
        <v>6.4991247875390039</v>
      </c>
      <c r="I63" s="115">
        <v>371295</v>
      </c>
      <c r="J63" s="116">
        <f t="shared" si="9"/>
        <v>0.25603840220832996</v>
      </c>
      <c r="K63" s="115">
        <v>361460</v>
      </c>
      <c r="L63" s="116">
        <f t="shared" si="10"/>
        <v>-2.6488371779851638E-2</v>
      </c>
      <c r="M63" s="115">
        <v>367251</v>
      </c>
      <c r="N63" s="116">
        <f>IFERROR(M63/K63-1,"-")</f>
        <v>1.6021136501964239E-2</v>
      </c>
      <c r="O63" s="116">
        <f t="shared" si="13"/>
        <v>4.8910963481717973E-2</v>
      </c>
    </row>
    <row r="64" spans="1:16" x14ac:dyDescent="0.25">
      <c r="A64" s="1">
        <v>12</v>
      </c>
      <c r="B64" s="114" t="s">
        <v>93</v>
      </c>
      <c r="C64" s="115">
        <v>359173</v>
      </c>
      <c r="D64" s="116">
        <v>0.12734069465979503</v>
      </c>
      <c r="E64" s="115">
        <v>43129</v>
      </c>
      <c r="F64" s="116">
        <f t="shared" si="9"/>
        <v>-0.87992137493631206</v>
      </c>
      <c r="G64" s="115">
        <v>256762</v>
      </c>
      <c r="H64" s="116">
        <f t="shared" si="9"/>
        <v>4.9533492545618953</v>
      </c>
      <c r="I64" s="115">
        <v>375961</v>
      </c>
      <c r="J64" s="116">
        <f t="shared" si="9"/>
        <v>0.46423925658781284</v>
      </c>
      <c r="K64" s="115">
        <v>362997</v>
      </c>
      <c r="L64" s="116">
        <f t="shared" si="10"/>
        <v>-3.448230002580055E-2</v>
      </c>
      <c r="M64" s="115">
        <v>369112</v>
      </c>
      <c r="N64" s="116">
        <f>IFERROR(M64/K64-1,"-")</f>
        <v>1.684586924960807E-2</v>
      </c>
      <c r="O64" s="116">
        <f t="shared" si="13"/>
        <v>2.7671901841173963E-2</v>
      </c>
    </row>
    <row r="65" spans="1:16" ht="15.75" x14ac:dyDescent="0.25">
      <c r="B65" s="117" t="s">
        <v>30</v>
      </c>
      <c r="C65" s="118">
        <v>4130300</v>
      </c>
      <c r="D65" s="119">
        <v>6.9748769748769757E-2</v>
      </c>
      <c r="E65" s="118">
        <v>1144929</v>
      </c>
      <c r="F65" s="119">
        <f t="shared" si="9"/>
        <v>-0.72279761760646921</v>
      </c>
      <c r="G65" s="118">
        <v>1436136</v>
      </c>
      <c r="H65" s="119">
        <f t="shared" si="9"/>
        <v>0.25434502925508928</v>
      </c>
      <c r="I65" s="118">
        <v>4065438</v>
      </c>
      <c r="J65" s="119">
        <f t="shared" si="9"/>
        <v>1.8308168585704974</v>
      </c>
      <c r="K65" s="118">
        <v>4391435</v>
      </c>
      <c r="L65" s="119">
        <f t="shared" si="10"/>
        <v>8.0187423839694461E-2</v>
      </c>
      <c r="M65" s="118">
        <v>4511052</v>
      </c>
      <c r="N65" s="119">
        <v>2.7238704432605676E-2</v>
      </c>
      <c r="O65" s="119">
        <v>9.2185071302326671E-2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290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1:16" x14ac:dyDescent="0.25">
      <c r="A75" s="1">
        <v>1</v>
      </c>
      <c r="B75" s="114" t="s">
        <v>71</v>
      </c>
      <c r="C75" s="115">
        <v>117509</v>
      </c>
      <c r="D75" s="116">
        <v>-9.2314228333075898E-2</v>
      </c>
      <c r="E75" s="115">
        <v>130270</v>
      </c>
      <c r="F75" s="116">
        <f t="shared" ref="F75:J87" si="14">IFERROR(E75/C75-1,"-")</f>
        <v>0.10859593733245965</v>
      </c>
      <c r="G75" s="115">
        <v>3282</v>
      </c>
      <c r="H75" s="116">
        <f t="shared" si="14"/>
        <v>-0.97480617179703688</v>
      </c>
      <c r="I75" s="115">
        <v>68210</v>
      </c>
      <c r="J75" s="116">
        <f t="shared" si="14"/>
        <v>19.783059110298598</v>
      </c>
      <c r="K75" s="115">
        <v>116896</v>
      </c>
      <c r="L75" s="116">
        <f t="shared" ref="L75:L87" si="15">IFERROR(K75/I75-1,"-")</f>
        <v>0.71376630992523094</v>
      </c>
      <c r="M75" s="115">
        <v>88789</v>
      </c>
      <c r="N75" s="116">
        <f t="shared" ref="N75:N83" si="16">IFERROR(M75/K75-1,"-")</f>
        <v>-0.24044449767314535</v>
      </c>
      <c r="O75" s="116">
        <f t="shared" ref="O75" si="17">IFERROR(M75/C75-1,"-")</f>
        <v>-0.24440681139316989</v>
      </c>
    </row>
    <row r="76" spans="1:16" x14ac:dyDescent="0.25">
      <c r="A76" s="1">
        <v>2</v>
      </c>
      <c r="B76" s="114" t="s">
        <v>73</v>
      </c>
      <c r="C76" s="115">
        <v>114722</v>
      </c>
      <c r="D76" s="116">
        <v>-5.0864565235376857E-2</v>
      </c>
      <c r="E76" s="115">
        <v>126626</v>
      </c>
      <c r="F76" s="116">
        <f t="shared" si="14"/>
        <v>0.103763881382821</v>
      </c>
      <c r="G76" s="115">
        <v>2221</v>
      </c>
      <c r="H76" s="116">
        <f t="shared" si="14"/>
        <v>-0.98246015826133659</v>
      </c>
      <c r="I76" s="115">
        <v>73813</v>
      </c>
      <c r="J76" s="116">
        <f t="shared" si="14"/>
        <v>32.234128770823951</v>
      </c>
      <c r="K76" s="115">
        <v>110449</v>
      </c>
      <c r="L76" s="116">
        <f t="shared" si="15"/>
        <v>0.49633533388427509</v>
      </c>
      <c r="M76" s="115">
        <v>109201</v>
      </c>
      <c r="N76" s="116">
        <f t="shared" si="16"/>
        <v>-1.1299332723700539E-2</v>
      </c>
      <c r="O76" s="116">
        <f>IFERROR(M76/C76-1,"-")</f>
        <v>-4.812503268771462E-2</v>
      </c>
    </row>
    <row r="77" spans="1:16" x14ac:dyDescent="0.25">
      <c r="A77" s="1">
        <v>3</v>
      </c>
      <c r="B77" s="114" t="s">
        <v>75</v>
      </c>
      <c r="C77" s="115">
        <v>119735</v>
      </c>
      <c r="D77" s="116">
        <v>-7.9931149480931607E-2</v>
      </c>
      <c r="E77" s="115">
        <v>62098</v>
      </c>
      <c r="F77" s="116">
        <f t="shared" si="14"/>
        <v>-0.48137136175721384</v>
      </c>
      <c r="G77" s="115">
        <v>2132</v>
      </c>
      <c r="H77" s="116">
        <f t="shared" si="14"/>
        <v>-0.96566717124545076</v>
      </c>
      <c r="I77" s="115">
        <v>104289</v>
      </c>
      <c r="J77" s="116">
        <f t="shared" si="14"/>
        <v>47.916041275797376</v>
      </c>
      <c r="K77" s="115">
        <v>123384</v>
      </c>
      <c r="L77" s="116">
        <f t="shared" si="15"/>
        <v>0.18309697091735466</v>
      </c>
      <c r="M77" s="115">
        <v>119383</v>
      </c>
      <c r="N77" s="116">
        <f t="shared" si="16"/>
        <v>-3.2427219088374537E-2</v>
      </c>
      <c r="O77" s="116">
        <f t="shared" ref="O77:O86" si="18">IFERROR(M77/C77-1,"-")</f>
        <v>-2.9398254478640862E-3</v>
      </c>
    </row>
    <row r="78" spans="1:16" x14ac:dyDescent="0.25">
      <c r="A78" s="1">
        <v>4</v>
      </c>
      <c r="B78" s="114" t="s">
        <v>77</v>
      </c>
      <c r="C78" s="115">
        <v>100285</v>
      </c>
      <c r="D78" s="116">
        <v>-0.10899753893721176</v>
      </c>
      <c r="E78" s="115">
        <v>0</v>
      </c>
      <c r="F78" s="116">
        <f t="shared" si="14"/>
        <v>-1</v>
      </c>
      <c r="G78" s="115">
        <v>6078</v>
      </c>
      <c r="H78" s="116" t="str">
        <f t="shared" si="14"/>
        <v>-</v>
      </c>
      <c r="I78" s="115">
        <v>98817</v>
      </c>
      <c r="J78" s="116">
        <f t="shared" si="14"/>
        <v>15.258144126357355</v>
      </c>
      <c r="K78" s="115">
        <v>113192</v>
      </c>
      <c r="L78" s="116">
        <f t="shared" si="15"/>
        <v>0.14547092099537529</v>
      </c>
      <c r="M78" s="115">
        <v>103368</v>
      </c>
      <c r="N78" s="116">
        <f t="shared" si="16"/>
        <v>-8.679058590713129E-2</v>
      </c>
      <c r="O78" s="116">
        <f t="shared" si="18"/>
        <v>3.0742384205015627E-2</v>
      </c>
    </row>
    <row r="79" spans="1:16" x14ac:dyDescent="0.25">
      <c r="A79" s="1">
        <v>5</v>
      </c>
      <c r="B79" s="114" t="s">
        <v>79</v>
      </c>
      <c r="C79" s="115">
        <v>95035</v>
      </c>
      <c r="D79" s="116">
        <v>-9.231136580706778E-2</v>
      </c>
      <c r="E79" s="115">
        <v>0</v>
      </c>
      <c r="F79" s="116">
        <f t="shared" si="14"/>
        <v>-1</v>
      </c>
      <c r="G79" s="115">
        <v>1966</v>
      </c>
      <c r="H79" s="116" t="str">
        <f t="shared" si="14"/>
        <v>-</v>
      </c>
      <c r="I79" s="115">
        <v>72871</v>
      </c>
      <c r="J79" s="116">
        <f t="shared" si="14"/>
        <v>36.06561546286877</v>
      </c>
      <c r="K79" s="115">
        <v>81708</v>
      </c>
      <c r="L79" s="116">
        <f t="shared" si="15"/>
        <v>0.12126909195701985</v>
      </c>
      <c r="M79" s="115">
        <v>91092</v>
      </c>
      <c r="N79" s="116">
        <f t="shared" si="16"/>
        <v>0.11484799530033785</v>
      </c>
      <c r="O79" s="116">
        <f t="shared" si="18"/>
        <v>-4.1489977376755971E-2</v>
      </c>
    </row>
    <row r="80" spans="1:16" x14ac:dyDescent="0.25">
      <c r="A80" s="1">
        <v>6</v>
      </c>
      <c r="B80" s="114" t="s">
        <v>81</v>
      </c>
      <c r="C80" s="115">
        <v>115304</v>
      </c>
      <c r="D80" s="116">
        <v>-2.9999158744847265E-2</v>
      </c>
      <c r="E80" s="115">
        <v>0</v>
      </c>
      <c r="F80" s="116">
        <f t="shared" si="14"/>
        <v>-1</v>
      </c>
      <c r="G80" s="115">
        <v>6689</v>
      </c>
      <c r="H80" s="116" t="str">
        <f t="shared" si="14"/>
        <v>-</v>
      </c>
      <c r="I80" s="115">
        <v>89972</v>
      </c>
      <c r="J80" s="116">
        <f t="shared" si="14"/>
        <v>12.450740020929885</v>
      </c>
      <c r="K80" s="115">
        <v>100092</v>
      </c>
      <c r="L80" s="116">
        <f t="shared" si="15"/>
        <v>0.11247943804739258</v>
      </c>
      <c r="M80" s="115">
        <v>110435</v>
      </c>
      <c r="N80" s="116">
        <f t="shared" si="16"/>
        <v>0.10333493186268639</v>
      </c>
      <c r="O80" s="116">
        <f t="shared" si="18"/>
        <v>-4.2227502948726792E-2</v>
      </c>
    </row>
    <row r="81" spans="1:16" x14ac:dyDescent="0.25">
      <c r="A81" s="1">
        <v>7</v>
      </c>
      <c r="B81" s="114" t="s">
        <v>83</v>
      </c>
      <c r="C81" s="115">
        <v>125434</v>
      </c>
      <c r="D81" s="116">
        <v>-6.1902162125778704E-2</v>
      </c>
      <c r="E81" s="115">
        <v>0</v>
      </c>
      <c r="F81" s="116">
        <f t="shared" si="14"/>
        <v>-1</v>
      </c>
      <c r="G81" s="115">
        <v>11732</v>
      </c>
      <c r="H81" s="116" t="str">
        <f t="shared" si="14"/>
        <v>-</v>
      </c>
      <c r="I81" s="115">
        <v>110924</v>
      </c>
      <c r="J81" s="116">
        <f t="shared" si="14"/>
        <v>8.4548244118649851</v>
      </c>
      <c r="K81" s="115">
        <v>111820</v>
      </c>
      <c r="L81" s="116">
        <f t="shared" si="15"/>
        <v>8.077602682918128E-3</v>
      </c>
      <c r="M81" s="115">
        <v>125378</v>
      </c>
      <c r="N81" s="116">
        <f t="shared" si="16"/>
        <v>0.12124843498479709</v>
      </c>
      <c r="O81" s="116">
        <f t="shared" si="18"/>
        <v>-4.4644992585740617E-4</v>
      </c>
    </row>
    <row r="82" spans="1:16" x14ac:dyDescent="0.25">
      <c r="A82" s="1">
        <v>8</v>
      </c>
      <c r="B82" s="114" t="s">
        <v>85</v>
      </c>
      <c r="C82" s="115">
        <v>105870</v>
      </c>
      <c r="D82" s="116">
        <v>-0.26158674803836091</v>
      </c>
      <c r="E82" s="115">
        <v>26314</v>
      </c>
      <c r="F82" s="116">
        <f t="shared" si="14"/>
        <v>-0.75144989137621609</v>
      </c>
      <c r="G82" s="115">
        <v>34356</v>
      </c>
      <c r="H82" s="116">
        <f t="shared" si="14"/>
        <v>0.30561678194117192</v>
      </c>
      <c r="I82" s="115">
        <v>121747</v>
      </c>
      <c r="J82" s="116">
        <f t="shared" si="14"/>
        <v>2.5436896029805567</v>
      </c>
      <c r="K82" s="115">
        <v>154751</v>
      </c>
      <c r="L82" s="116">
        <f t="shared" si="15"/>
        <v>0.27108676189146341</v>
      </c>
      <c r="M82" s="115">
        <v>129043</v>
      </c>
      <c r="N82" s="116">
        <f t="shared" si="16"/>
        <v>-0.16612493618781143</v>
      </c>
      <c r="O82" s="116">
        <f t="shared" si="18"/>
        <v>0.2188816473032964</v>
      </c>
    </row>
    <row r="83" spans="1:16" x14ac:dyDescent="0.25">
      <c r="A83" s="1">
        <v>9</v>
      </c>
      <c r="B83" s="114" t="s">
        <v>87</v>
      </c>
      <c r="C83" s="115">
        <v>96194</v>
      </c>
      <c r="D83" s="116">
        <v>-0.18306581740976646</v>
      </c>
      <c r="E83" s="115">
        <v>13344</v>
      </c>
      <c r="F83" s="116">
        <f t="shared" si="14"/>
        <v>-0.86128032933446996</v>
      </c>
      <c r="G83" s="115">
        <v>44211</v>
      </c>
      <c r="H83" s="116">
        <f t="shared" si="14"/>
        <v>2.3131744604316546</v>
      </c>
      <c r="I83" s="115">
        <v>101870</v>
      </c>
      <c r="J83" s="116">
        <f t="shared" si="14"/>
        <v>1.3041776933342382</v>
      </c>
      <c r="K83" s="115">
        <v>107131</v>
      </c>
      <c r="L83" s="116">
        <f t="shared" si="15"/>
        <v>5.1644252478649344E-2</v>
      </c>
      <c r="M83" s="115">
        <v>114575</v>
      </c>
      <c r="N83" s="116">
        <f t="shared" si="16"/>
        <v>6.9485023009212998E-2</v>
      </c>
      <c r="O83" s="116">
        <f t="shared" si="18"/>
        <v>0.1910826039046094</v>
      </c>
    </row>
    <row r="84" spans="1:16" x14ac:dyDescent="0.25">
      <c r="A84" s="1">
        <v>10</v>
      </c>
      <c r="B84" s="114" t="s">
        <v>89</v>
      </c>
      <c r="C84" s="115">
        <v>105327</v>
      </c>
      <c r="D84" s="116">
        <v>-0.16501906566357227</v>
      </c>
      <c r="E84" s="115">
        <v>7994</v>
      </c>
      <c r="F84" s="116">
        <f t="shared" si="14"/>
        <v>-0.92410303151138828</v>
      </c>
      <c r="G84" s="115">
        <v>76049</v>
      </c>
      <c r="H84" s="116">
        <f t="shared" si="14"/>
        <v>8.513259944958719</v>
      </c>
      <c r="I84" s="115">
        <v>103455</v>
      </c>
      <c r="J84" s="116">
        <f t="shared" si="14"/>
        <v>0.36037291746111055</v>
      </c>
      <c r="K84" s="115">
        <v>113220</v>
      </c>
      <c r="L84" s="116">
        <f t="shared" si="15"/>
        <v>9.4388864723792931E-2</v>
      </c>
      <c r="M84" s="115">
        <v>117494</v>
      </c>
      <c r="N84" s="116">
        <f>IFERROR(M84/K84-1,"-")</f>
        <v>3.7749514220102531E-2</v>
      </c>
      <c r="O84" s="116">
        <f t="shared" si="18"/>
        <v>0.11551643927957689</v>
      </c>
    </row>
    <row r="85" spans="1:16" x14ac:dyDescent="0.25">
      <c r="A85" s="1">
        <v>11</v>
      </c>
      <c r="B85" s="114" t="s">
        <v>91</v>
      </c>
      <c r="C85" s="115">
        <v>119690</v>
      </c>
      <c r="D85" s="116">
        <v>2.3472572576852313E-2</v>
      </c>
      <c r="E85" s="115">
        <v>12738</v>
      </c>
      <c r="F85" s="116">
        <f t="shared" si="14"/>
        <v>-0.89357506892806415</v>
      </c>
      <c r="G85" s="115">
        <v>87142</v>
      </c>
      <c r="H85" s="116">
        <f t="shared" si="14"/>
        <v>5.8411053540587217</v>
      </c>
      <c r="I85" s="115">
        <v>100108</v>
      </c>
      <c r="J85" s="116">
        <f t="shared" si="14"/>
        <v>0.14879162745863073</v>
      </c>
      <c r="K85" s="115">
        <v>134010</v>
      </c>
      <c r="L85" s="116">
        <f t="shared" si="15"/>
        <v>0.33865425340632127</v>
      </c>
      <c r="M85" s="115">
        <v>117411</v>
      </c>
      <c r="N85" s="116">
        <f>IFERROR(M85/K85-1,"-")</f>
        <v>-0.12386389075442128</v>
      </c>
      <c r="O85" s="116">
        <f t="shared" si="18"/>
        <v>-1.9040855543487334E-2</v>
      </c>
    </row>
    <row r="86" spans="1:16" x14ac:dyDescent="0.25">
      <c r="A86" s="1">
        <v>12</v>
      </c>
      <c r="B86" s="114" t="s">
        <v>93</v>
      </c>
      <c r="C86" s="115">
        <v>126229</v>
      </c>
      <c r="D86" s="116">
        <v>0.17062969489010471</v>
      </c>
      <c r="E86" s="115">
        <v>13246</v>
      </c>
      <c r="F86" s="116">
        <f t="shared" si="14"/>
        <v>-0.895063733373472</v>
      </c>
      <c r="G86" s="115">
        <v>65952</v>
      </c>
      <c r="H86" s="116">
        <f t="shared" si="14"/>
        <v>3.9790125320851581</v>
      </c>
      <c r="I86" s="115">
        <v>105561</v>
      </c>
      <c r="J86" s="116">
        <f t="shared" si="14"/>
        <v>0.60057314410480345</v>
      </c>
      <c r="K86" s="115">
        <v>117106</v>
      </c>
      <c r="L86" s="116">
        <f t="shared" si="15"/>
        <v>0.10936804312198634</v>
      </c>
      <c r="M86" s="115">
        <v>119550</v>
      </c>
      <c r="N86" s="116">
        <f>IFERROR(M86/K86-1,"-")</f>
        <v>2.0869981042815899E-2</v>
      </c>
      <c r="O86" s="116">
        <f t="shared" si="18"/>
        <v>-5.2911771462975987E-2</v>
      </c>
    </row>
    <row r="87" spans="1:16" ht="15.75" x14ac:dyDescent="0.25">
      <c r="B87" s="117" t="s">
        <v>30</v>
      </c>
      <c r="C87" s="118">
        <v>1341334</v>
      </c>
      <c r="D87" s="119">
        <v>-8.2750707083969255E-2</v>
      </c>
      <c r="E87" s="118">
        <v>412099</v>
      </c>
      <c r="F87" s="119">
        <f t="shared" si="14"/>
        <v>-0.69276928788802783</v>
      </c>
      <c r="G87" s="118">
        <v>341810</v>
      </c>
      <c r="H87" s="119">
        <f t="shared" si="14"/>
        <v>-0.17056338404121341</v>
      </c>
      <c r="I87" s="118">
        <v>1151637</v>
      </c>
      <c r="J87" s="119">
        <f t="shared" si="14"/>
        <v>2.3692314443696789</v>
      </c>
      <c r="K87" s="118">
        <v>1383759</v>
      </c>
      <c r="L87" s="119">
        <f t="shared" si="15"/>
        <v>0.20155830352793469</v>
      </c>
      <c r="M87" s="118">
        <v>1345719</v>
      </c>
      <c r="N87" s="119">
        <v>-2.7490336106214985E-2</v>
      </c>
      <c r="O87" s="119">
        <v>3.2691335640488983E-3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291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115</v>
      </c>
    </row>
    <row r="94" spans="1:16" ht="22.5" thickTop="1" thickBot="1" x14ac:dyDescent="0.3">
      <c r="B94" s="121" t="s">
        <v>96</v>
      </c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tr">
        <f>CONCATENATE("var ",RIGHT(M95,2),"/",RIGHT(K95,2))</f>
        <v>var 24/23</v>
      </c>
      <c r="O96" s="112" t="str">
        <f>CONCATENATE("var ",RIGHT(M95,2),"/",RIGHT(C95,2))</f>
        <v>var 24/19</v>
      </c>
    </row>
    <row r="97" spans="2:15" x14ac:dyDescent="0.25">
      <c r="B97" s="114" t="s">
        <v>71</v>
      </c>
      <c r="C97" s="115">
        <v>420418</v>
      </c>
      <c r="D97" s="116">
        <v>-3.000980561804234E-2</v>
      </c>
      <c r="E97" s="115">
        <v>392756</v>
      </c>
      <c r="F97" s="116">
        <f t="shared" ref="F97:J109" si="19">IFERROR(E97/C97-1,"-")</f>
        <v>-6.579642165654187E-2</v>
      </c>
      <c r="G97" s="115">
        <v>37087</v>
      </c>
      <c r="H97" s="116">
        <f t="shared" si="19"/>
        <v>-0.90557241646212916</v>
      </c>
      <c r="I97" s="115">
        <v>273256</v>
      </c>
      <c r="J97" s="116">
        <f t="shared" si="19"/>
        <v>6.3679726049559147</v>
      </c>
      <c r="K97" s="115">
        <v>322382</v>
      </c>
      <c r="L97" s="116">
        <f t="shared" ref="L97:L109" si="20">IFERROR(K97/I97-1,"-")</f>
        <v>0.17978013291565409</v>
      </c>
      <c r="M97" s="115">
        <v>372581</v>
      </c>
      <c r="N97" s="116">
        <f t="shared" ref="N97:N105" si="21">IFERROR(M97/K97-1,"-")</f>
        <v>0.15571278793481036</v>
      </c>
      <c r="O97" s="116">
        <f t="shared" ref="O97" si="22">IFERROR(M97/C97-1,"-")</f>
        <v>-0.11378437650148188</v>
      </c>
    </row>
    <row r="98" spans="2:15" x14ac:dyDescent="0.25">
      <c r="B98" s="114" t="s">
        <v>73</v>
      </c>
      <c r="C98" s="115">
        <v>389607</v>
      </c>
      <c r="D98" s="116">
        <v>1.4561931174563503E-2</v>
      </c>
      <c r="E98" s="115">
        <v>368766</v>
      </c>
      <c r="F98" s="116">
        <f t="shared" si="19"/>
        <v>-5.3492365383578822E-2</v>
      </c>
      <c r="G98" s="115">
        <v>36927</v>
      </c>
      <c r="H98" s="116">
        <f t="shared" si="19"/>
        <v>-0.89986332796407476</v>
      </c>
      <c r="I98" s="115">
        <v>278825</v>
      </c>
      <c r="J98" s="116">
        <f t="shared" si="19"/>
        <v>6.5507081539253118</v>
      </c>
      <c r="K98" s="115">
        <v>330373</v>
      </c>
      <c r="L98" s="116">
        <f t="shared" si="20"/>
        <v>0.1848758181655159</v>
      </c>
      <c r="M98" s="115">
        <v>361695</v>
      </c>
      <c r="N98" s="116">
        <f t="shared" si="21"/>
        <v>9.4807989757032196E-2</v>
      </c>
      <c r="O98" s="116">
        <f>IFERROR(M98/C98-1,"-")</f>
        <v>-7.1641423280382588E-2</v>
      </c>
    </row>
    <row r="99" spans="2:15" x14ac:dyDescent="0.25">
      <c r="B99" s="114" t="s">
        <v>75</v>
      </c>
      <c r="C99" s="115">
        <v>416143</v>
      </c>
      <c r="D99" s="116">
        <v>-1.7930764311218428E-2</v>
      </c>
      <c r="E99" s="115">
        <v>166587</v>
      </c>
      <c r="F99" s="116">
        <f t="shared" si="19"/>
        <v>-0.59968808798898454</v>
      </c>
      <c r="G99" s="115">
        <v>51576</v>
      </c>
      <c r="H99" s="116">
        <f t="shared" si="19"/>
        <v>-0.69039600929244171</v>
      </c>
      <c r="I99" s="115">
        <v>320977</v>
      </c>
      <c r="J99" s="116">
        <f t="shared" si="19"/>
        <v>5.2233790910501012</v>
      </c>
      <c r="K99" s="115">
        <v>348975</v>
      </c>
      <c r="L99" s="116">
        <f t="shared" si="20"/>
        <v>8.7227433741358329E-2</v>
      </c>
      <c r="M99" s="115">
        <v>371061</v>
      </c>
      <c r="N99" s="116">
        <f t="shared" si="21"/>
        <v>6.3288201160541568E-2</v>
      </c>
      <c r="O99" s="116">
        <f t="shared" ref="O99:O108" si="23">IFERROR(M99/C99-1,"-")</f>
        <v>-0.10833295285514832</v>
      </c>
    </row>
    <row r="100" spans="2:15" x14ac:dyDescent="0.25">
      <c r="B100" s="114" t="s">
        <v>77</v>
      </c>
      <c r="C100" s="115">
        <v>348973</v>
      </c>
      <c r="D100" s="116">
        <v>1.7090778732123058E-2</v>
      </c>
      <c r="E100" s="115">
        <v>0</v>
      </c>
      <c r="F100" s="116">
        <f t="shared" si="19"/>
        <v>-1</v>
      </c>
      <c r="G100" s="115">
        <v>49922</v>
      </c>
      <c r="H100" s="116" t="str">
        <f t="shared" si="19"/>
        <v>-</v>
      </c>
      <c r="I100" s="115">
        <v>299942</v>
      </c>
      <c r="J100" s="116">
        <f t="shared" si="19"/>
        <v>5.0082128119866995</v>
      </c>
      <c r="K100" s="115">
        <v>301422</v>
      </c>
      <c r="L100" s="116">
        <f t="shared" si="20"/>
        <v>4.9342872955437933E-3</v>
      </c>
      <c r="M100" s="115">
        <v>342387</v>
      </c>
      <c r="N100" s="116">
        <f t="shared" si="21"/>
        <v>0.13590580647729755</v>
      </c>
      <c r="O100" s="116">
        <f t="shared" si="23"/>
        <v>-1.887252022362762E-2</v>
      </c>
    </row>
    <row r="101" spans="2:15" x14ac:dyDescent="0.25">
      <c r="B101" s="114" t="s">
        <v>79</v>
      </c>
      <c r="C101" s="115">
        <v>338276</v>
      </c>
      <c r="D101" s="116">
        <v>-9.7458402981631664E-4</v>
      </c>
      <c r="E101" s="115">
        <v>0</v>
      </c>
      <c r="F101" s="116">
        <f t="shared" si="19"/>
        <v>-1</v>
      </c>
      <c r="G101" s="115">
        <v>49884</v>
      </c>
      <c r="H101" s="116" t="str">
        <f t="shared" si="19"/>
        <v>-</v>
      </c>
      <c r="I101" s="115">
        <v>264313</v>
      </c>
      <c r="J101" s="116">
        <f t="shared" si="19"/>
        <v>4.2985526421297413</v>
      </c>
      <c r="K101" s="115">
        <v>248609</v>
      </c>
      <c r="L101" s="116">
        <f t="shared" si="20"/>
        <v>-5.9414406404527997E-2</v>
      </c>
      <c r="M101" s="115">
        <v>311050</v>
      </c>
      <c r="N101" s="116">
        <f t="shared" si="21"/>
        <v>0.25116146237666381</v>
      </c>
      <c r="O101" s="116">
        <f t="shared" si="23"/>
        <v>-8.0484574725963376E-2</v>
      </c>
    </row>
    <row r="102" spans="2:15" x14ac:dyDescent="0.25">
      <c r="B102" s="114" t="s">
        <v>81</v>
      </c>
      <c r="C102" s="115">
        <v>370904</v>
      </c>
      <c r="D102" s="116">
        <v>-3.7373087224633061E-2</v>
      </c>
      <c r="E102" s="115">
        <v>0</v>
      </c>
      <c r="F102" s="116">
        <f t="shared" si="19"/>
        <v>-1</v>
      </c>
      <c r="G102" s="115">
        <v>69163</v>
      </c>
      <c r="H102" s="116" t="str">
        <f t="shared" si="19"/>
        <v>-</v>
      </c>
      <c r="I102" s="115">
        <v>264139</v>
      </c>
      <c r="J102" s="116">
        <f t="shared" si="19"/>
        <v>2.819079565663722</v>
      </c>
      <c r="K102" s="115">
        <v>303811</v>
      </c>
      <c r="L102" s="116">
        <f t="shared" si="20"/>
        <v>0.15019364804137214</v>
      </c>
      <c r="M102" s="115">
        <v>322357</v>
      </c>
      <c r="N102" s="116">
        <f t="shared" si="21"/>
        <v>6.104453097484952E-2</v>
      </c>
      <c r="O102" s="116">
        <f t="shared" si="23"/>
        <v>-0.13088831611414276</v>
      </c>
    </row>
    <row r="103" spans="2:15" x14ac:dyDescent="0.25">
      <c r="B103" s="114" t="s">
        <v>83</v>
      </c>
      <c r="C103" s="115">
        <v>422792</v>
      </c>
      <c r="D103" s="116">
        <v>-5.5373835951883055E-2</v>
      </c>
      <c r="E103" s="115">
        <v>0</v>
      </c>
      <c r="F103" s="116">
        <f t="shared" si="19"/>
        <v>-1</v>
      </c>
      <c r="G103" s="115">
        <v>140926</v>
      </c>
      <c r="H103" s="116" t="str">
        <f t="shared" si="19"/>
        <v>-</v>
      </c>
      <c r="I103" s="115">
        <v>366484</v>
      </c>
      <c r="J103" s="116">
        <f t="shared" si="19"/>
        <v>1.6005421284929677</v>
      </c>
      <c r="K103" s="115">
        <v>360662</v>
      </c>
      <c r="L103" s="116">
        <f t="shared" si="20"/>
        <v>-1.5886095982362125E-2</v>
      </c>
      <c r="M103" s="115">
        <v>364585</v>
      </c>
      <c r="N103" s="116">
        <f t="shared" si="21"/>
        <v>1.0877220222812456E-2</v>
      </c>
      <c r="O103" s="116">
        <f t="shared" si="23"/>
        <v>-0.13767289825729911</v>
      </c>
    </row>
    <row r="104" spans="2:15" x14ac:dyDescent="0.25">
      <c r="B104" s="114" t="s">
        <v>85</v>
      </c>
      <c r="C104" s="115">
        <v>479198</v>
      </c>
      <c r="D104" s="116">
        <v>1.5002700613198083E-2</v>
      </c>
      <c r="E104" s="115">
        <v>95197</v>
      </c>
      <c r="F104" s="116">
        <f t="shared" si="19"/>
        <v>-0.80134099057174701</v>
      </c>
      <c r="G104" s="115">
        <v>188954</v>
      </c>
      <c r="H104" s="116">
        <f t="shared" si="19"/>
        <v>0.98487347290355798</v>
      </c>
      <c r="I104" s="115">
        <v>364768</v>
      </c>
      <c r="J104" s="116">
        <f t="shared" si="19"/>
        <v>0.9304592652179895</v>
      </c>
      <c r="K104" s="115">
        <v>377346</v>
      </c>
      <c r="L104" s="116">
        <f t="shared" si="20"/>
        <v>3.4482191420299957E-2</v>
      </c>
      <c r="M104" s="115">
        <v>383258</v>
      </c>
      <c r="N104" s="116">
        <f t="shared" si="21"/>
        <v>1.5667318588245216E-2</v>
      </c>
      <c r="O104" s="116">
        <f t="shared" si="23"/>
        <v>-0.20020951673421006</v>
      </c>
    </row>
    <row r="105" spans="2:15" x14ac:dyDescent="0.25">
      <c r="B105" s="114" t="s">
        <v>87</v>
      </c>
      <c r="C105" s="115">
        <v>348400</v>
      </c>
      <c r="D105" s="116">
        <v>-0.13560184093982208</v>
      </c>
      <c r="E105" s="115">
        <v>45220</v>
      </c>
      <c r="F105" s="116">
        <f t="shared" si="19"/>
        <v>-0.87020665901262917</v>
      </c>
      <c r="G105" s="115">
        <v>181666</v>
      </c>
      <c r="H105" s="116">
        <f t="shared" si="19"/>
        <v>3.0173816895179124</v>
      </c>
      <c r="I105" s="115">
        <v>282430</v>
      </c>
      <c r="J105" s="116">
        <f t="shared" si="19"/>
        <v>0.55466625565598404</v>
      </c>
      <c r="K105" s="115">
        <v>308611</v>
      </c>
      <c r="L105" s="116">
        <f t="shared" si="20"/>
        <v>9.2699075877208603E-2</v>
      </c>
      <c r="M105" s="115">
        <v>307433</v>
      </c>
      <c r="N105" s="116">
        <f t="shared" si="21"/>
        <v>-3.8171030844655895E-3</v>
      </c>
      <c r="O105" s="116">
        <f t="shared" si="23"/>
        <v>-0.11758610792192881</v>
      </c>
    </row>
    <row r="106" spans="2:15" x14ac:dyDescent="0.25">
      <c r="B106" s="114" t="s">
        <v>89</v>
      </c>
      <c r="C106" s="115">
        <v>350767</v>
      </c>
      <c r="D106" s="116">
        <v>-0.16115555236694523</v>
      </c>
      <c r="E106" s="115">
        <v>50318</v>
      </c>
      <c r="F106" s="116">
        <f t="shared" si="19"/>
        <v>-0.8565486491032509</v>
      </c>
      <c r="G106" s="115">
        <v>248102</v>
      </c>
      <c r="H106" s="116">
        <f t="shared" si="19"/>
        <v>3.9306808696689055</v>
      </c>
      <c r="I106" s="115">
        <v>309730</v>
      </c>
      <c r="J106" s="116">
        <f t="shared" si="19"/>
        <v>0.24839783637374957</v>
      </c>
      <c r="K106" s="115">
        <v>357942</v>
      </c>
      <c r="L106" s="116">
        <f t="shared" si="20"/>
        <v>0.1556581538759565</v>
      </c>
      <c r="M106" s="115">
        <v>342715</v>
      </c>
      <c r="N106" s="116">
        <f>IFERROR(M106/K106-1,"-")</f>
        <v>-4.2540411575059611E-2</v>
      </c>
      <c r="O106" s="116">
        <f t="shared" si="23"/>
        <v>-2.2955409146242389E-2</v>
      </c>
    </row>
    <row r="107" spans="2:15" x14ac:dyDescent="0.25">
      <c r="B107" s="114" t="s">
        <v>91</v>
      </c>
      <c r="C107" s="115">
        <v>358459</v>
      </c>
      <c r="D107" s="116">
        <v>-0.1085836920544212</v>
      </c>
      <c r="E107" s="115">
        <v>58618</v>
      </c>
      <c r="F107" s="116">
        <f t="shared" si="19"/>
        <v>-0.8364722325286853</v>
      </c>
      <c r="G107" s="115">
        <v>278166</v>
      </c>
      <c r="H107" s="116">
        <f t="shared" si="19"/>
        <v>3.7454024361117746</v>
      </c>
      <c r="I107" s="115">
        <v>314515</v>
      </c>
      <c r="J107" s="116">
        <f t="shared" si="19"/>
        <v>0.13067377033857475</v>
      </c>
      <c r="K107" s="115">
        <v>352307</v>
      </c>
      <c r="L107" s="116">
        <f t="shared" si="20"/>
        <v>0.1201596108293721</v>
      </c>
      <c r="M107" s="115">
        <v>332795</v>
      </c>
      <c r="N107" s="116">
        <f>IFERROR(M107/K107-1,"-")</f>
        <v>-5.5383514945771761E-2</v>
      </c>
      <c r="O107" s="116">
        <f t="shared" si="23"/>
        <v>-7.1595356791153253E-2</v>
      </c>
    </row>
    <row r="108" spans="2:15" x14ac:dyDescent="0.25">
      <c r="B108" s="114" t="s">
        <v>93</v>
      </c>
      <c r="C108" s="115">
        <v>378006</v>
      </c>
      <c r="D108" s="116">
        <v>-7.4100201343268224E-2</v>
      </c>
      <c r="E108" s="115">
        <v>61865</v>
      </c>
      <c r="F108" s="116">
        <f t="shared" si="19"/>
        <v>-0.8363385766363497</v>
      </c>
      <c r="G108" s="115">
        <v>256843</v>
      </c>
      <c r="H108" s="116">
        <f t="shared" si="19"/>
        <v>3.1516689565990461</v>
      </c>
      <c r="I108" s="115">
        <v>308789</v>
      </c>
      <c r="J108" s="116">
        <f t="shared" si="19"/>
        <v>0.2022480659391146</v>
      </c>
      <c r="K108" s="115">
        <v>351674</v>
      </c>
      <c r="L108" s="116">
        <f t="shared" si="20"/>
        <v>0.13888124253130774</v>
      </c>
      <c r="M108" s="115">
        <v>346293</v>
      </c>
      <c r="N108" s="116">
        <f>IFERROR(M108/K108-1,"-")</f>
        <v>-1.5301102725819971E-2</v>
      </c>
      <c r="O108" s="116">
        <f t="shared" si="23"/>
        <v>-8.3895493722321857E-2</v>
      </c>
    </row>
    <row r="109" spans="2:15" ht="15.75" x14ac:dyDescent="0.25">
      <c r="B109" s="117" t="s">
        <v>30</v>
      </c>
      <c r="C109" s="118">
        <v>4621943</v>
      </c>
      <c r="D109" s="119">
        <v>-4.8881547457115815E-2</v>
      </c>
      <c r="E109" s="118">
        <v>1301412</v>
      </c>
      <c r="F109" s="119">
        <f t="shared" si="19"/>
        <v>-0.71842750981567716</v>
      </c>
      <c r="G109" s="118">
        <v>1589216</v>
      </c>
      <c r="H109" s="119">
        <f t="shared" si="19"/>
        <v>0.22114749210857121</v>
      </c>
      <c r="I109" s="118">
        <v>3648168</v>
      </c>
      <c r="J109" s="119">
        <f t="shared" si="19"/>
        <v>1.2955771902623683</v>
      </c>
      <c r="K109" s="118">
        <v>3964114</v>
      </c>
      <c r="L109" s="119">
        <f t="shared" si="20"/>
        <v>8.6604016043120735E-2</v>
      </c>
      <c r="M109" s="118">
        <v>4158210</v>
      </c>
      <c r="N109" s="119">
        <v>4.8963274012805869E-2</v>
      </c>
      <c r="O109" s="119">
        <v>-0.10033291193768512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3" spans="3:3" x14ac:dyDescent="0.25">
      <c r="C113" s="12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21E956-745A-4645-B87D-0158C881381C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72" t="s">
        <v>292</v>
      </c>
      <c r="D6" s="172" t="s">
        <v>224</v>
      </c>
      <c r="E6" s="172" t="s">
        <v>234</v>
      </c>
      <c r="F6" s="172" t="s">
        <v>226</v>
      </c>
      <c r="G6" s="172" t="s">
        <v>227</v>
      </c>
      <c r="H6" s="172" t="s">
        <v>228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2808511</v>
      </c>
      <c r="D8" s="176">
        <v>2854802</v>
      </c>
      <c r="E8" s="176">
        <v>526371</v>
      </c>
      <c r="F8" s="176">
        <v>2818920</v>
      </c>
      <c r="G8" s="176">
        <v>2932508</v>
      </c>
      <c r="H8" s="176">
        <v>2933977</v>
      </c>
      <c r="I8" s="177">
        <f>IFERROR(H8/G8-1,"-")</f>
        <v>5.0093639983250782E-4</v>
      </c>
      <c r="J8" s="177">
        <f>IFERROR(H8/D8-1,"-")</f>
        <v>2.7733972443622967E-2</v>
      </c>
      <c r="K8" s="176">
        <f>H8-G8</f>
        <v>1469</v>
      </c>
      <c r="L8" s="176">
        <f>H8-D8</f>
        <v>79175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286143</v>
      </c>
      <c r="D9" s="158">
        <v>295269</v>
      </c>
      <c r="E9" s="158">
        <v>80710</v>
      </c>
      <c r="F9" s="158">
        <v>302176</v>
      </c>
      <c r="G9" s="158">
        <v>277480</v>
      </c>
      <c r="H9" s="158">
        <v>265995</v>
      </c>
      <c r="I9" s="159">
        <f>IFERROR(H9/G9-1,"-")</f>
        <v>-4.139037047715155E-2</v>
      </c>
      <c r="J9" s="160">
        <f t="shared" ref="J9:J20" si="0">IFERROR(H9/D9-1,"-")</f>
        <v>-9.9143492882761142E-2</v>
      </c>
      <c r="K9" s="158">
        <f t="shared" ref="K9:K19" si="1">H9-G9</f>
        <v>-11485</v>
      </c>
      <c r="L9" s="158">
        <f t="shared" ref="L9:L20" si="2">H9-D9</f>
        <v>-29274</v>
      </c>
      <c r="M9" s="159">
        <f>H9/H$8</f>
        <v>9.0660219899474329E-2</v>
      </c>
      <c r="N9" s="79"/>
    </row>
    <row r="10" spans="1:14" x14ac:dyDescent="0.25">
      <c r="A10" s="161" t="s">
        <v>103</v>
      </c>
      <c r="B10" s="162" t="s">
        <v>103</v>
      </c>
      <c r="C10" s="163">
        <v>77852</v>
      </c>
      <c r="D10" s="163">
        <v>79428</v>
      </c>
      <c r="E10" s="163">
        <v>38429</v>
      </c>
      <c r="F10" s="163">
        <v>85417</v>
      </c>
      <c r="G10" s="163">
        <v>86685</v>
      </c>
      <c r="H10" s="163">
        <v>78033</v>
      </c>
      <c r="I10" s="164">
        <f>IFERROR(H10/G10-1,"-")</f>
        <v>-9.9809655649766404E-2</v>
      </c>
      <c r="J10" s="165">
        <f t="shared" si="0"/>
        <v>-1.7563075993352495E-2</v>
      </c>
      <c r="K10" s="163">
        <f t="shared" si="1"/>
        <v>-8652</v>
      </c>
      <c r="L10" s="163">
        <f t="shared" si="2"/>
        <v>-1395</v>
      </c>
      <c r="M10" s="164">
        <f>H10/H$8</f>
        <v>2.6596323011393749E-2</v>
      </c>
      <c r="N10" s="79"/>
    </row>
    <row r="11" spans="1:14" x14ac:dyDescent="0.25">
      <c r="A11" s="161" t="s">
        <v>100</v>
      </c>
      <c r="B11" s="162" t="s">
        <v>100</v>
      </c>
      <c r="C11" s="163">
        <v>208291</v>
      </c>
      <c r="D11" s="163">
        <v>215841</v>
      </c>
      <c r="E11" s="163">
        <v>42281</v>
      </c>
      <c r="F11" s="163">
        <v>216759</v>
      </c>
      <c r="G11" s="163">
        <v>190795</v>
      </c>
      <c r="H11" s="163">
        <v>187962</v>
      </c>
      <c r="I11" s="164">
        <f>IFERROR(H11/G11-1,"-")</f>
        <v>-1.4848397494693244E-2</v>
      </c>
      <c r="J11" s="165">
        <f t="shared" si="0"/>
        <v>-0.12916452388563804</v>
      </c>
      <c r="K11" s="163">
        <f t="shared" si="1"/>
        <v>-2833</v>
      </c>
      <c r="L11" s="163">
        <f t="shared" si="2"/>
        <v>-27879</v>
      </c>
      <c r="M11" s="164">
        <f>H11/H$8</f>
        <v>6.4063896888080576E-2</v>
      </c>
      <c r="N11" s="79"/>
    </row>
    <row r="12" spans="1:14" x14ac:dyDescent="0.25">
      <c r="A12" s="1"/>
      <c r="B12" s="157" t="s">
        <v>107</v>
      </c>
      <c r="C12" s="158">
        <v>2522368</v>
      </c>
      <c r="D12" s="158">
        <v>2559533</v>
      </c>
      <c r="E12" s="158">
        <v>445661</v>
      </c>
      <c r="F12" s="158">
        <v>2516744</v>
      </c>
      <c r="G12" s="158">
        <v>2655028</v>
      </c>
      <c r="H12" s="158">
        <v>2667982</v>
      </c>
      <c r="I12" s="159">
        <f>IFERROR(H12/G12-1,"-")</f>
        <v>4.8790445901134571E-3</v>
      </c>
      <c r="J12" s="160">
        <f t="shared" si="0"/>
        <v>4.2370619952936783E-2</v>
      </c>
      <c r="K12" s="158">
        <f t="shared" si="1"/>
        <v>12954</v>
      </c>
      <c r="L12" s="158">
        <f t="shared" si="2"/>
        <v>108449</v>
      </c>
      <c r="M12" s="159">
        <f>H12/H$8</f>
        <v>0.90933978010052563</v>
      </c>
      <c r="N12" s="79"/>
    </row>
    <row r="13" spans="1:14" s="56" customFormat="1" x14ac:dyDescent="0.25">
      <c r="A13" s="161"/>
      <c r="B13" s="162" t="s">
        <v>110</v>
      </c>
      <c r="C13" s="163">
        <v>962745</v>
      </c>
      <c r="D13" s="163">
        <v>1018249</v>
      </c>
      <c r="E13" s="163">
        <v>227075</v>
      </c>
      <c r="F13" s="163">
        <v>1043010</v>
      </c>
      <c r="G13" s="163">
        <v>1102993</v>
      </c>
      <c r="H13" s="163">
        <v>1084347</v>
      </c>
      <c r="I13" s="164">
        <f t="shared" ref="I13:I20" si="3">IFERROR(H13/G13-1,"-")</f>
        <v>-1.6904912361184521E-2</v>
      </c>
      <c r="J13" s="165">
        <f t="shared" si="0"/>
        <v>6.491339544649688E-2</v>
      </c>
      <c r="K13" s="163">
        <f t="shared" si="1"/>
        <v>-18646</v>
      </c>
      <c r="L13" s="163">
        <f t="shared" si="2"/>
        <v>66098</v>
      </c>
      <c r="M13" s="164">
        <f t="shared" ref="M13:M20" si="4">H13/H$8</f>
        <v>0.3695826518067456</v>
      </c>
      <c r="N13" s="166"/>
    </row>
    <row r="14" spans="1:14" s="56" customFormat="1" x14ac:dyDescent="0.25">
      <c r="A14" s="161"/>
      <c r="B14" s="162" t="s">
        <v>113</v>
      </c>
      <c r="C14" s="163">
        <v>440153</v>
      </c>
      <c r="D14" s="163">
        <v>403671</v>
      </c>
      <c r="E14" s="163">
        <v>61166</v>
      </c>
      <c r="F14" s="163">
        <v>330779</v>
      </c>
      <c r="G14" s="163">
        <v>367223</v>
      </c>
      <c r="H14" s="163">
        <v>373378</v>
      </c>
      <c r="I14" s="164">
        <f t="shared" si="3"/>
        <v>1.6760932730248479E-2</v>
      </c>
      <c r="J14" s="165">
        <f t="shared" si="0"/>
        <v>-7.5043785657131656E-2</v>
      </c>
      <c r="K14" s="163">
        <f t="shared" si="1"/>
        <v>6155</v>
      </c>
      <c r="L14" s="163">
        <f t="shared" si="2"/>
        <v>-30293</v>
      </c>
      <c r="M14" s="164">
        <f t="shared" si="4"/>
        <v>0.12726002964576749</v>
      </c>
      <c r="N14" s="166"/>
    </row>
    <row r="15" spans="1:14" x14ac:dyDescent="0.25">
      <c r="A15" s="161"/>
      <c r="B15" s="162" t="s">
        <v>116</v>
      </c>
      <c r="C15" s="163">
        <v>73021</v>
      </c>
      <c r="D15" s="163">
        <v>74211</v>
      </c>
      <c r="E15" s="163">
        <v>26842</v>
      </c>
      <c r="F15" s="163">
        <v>115679</v>
      </c>
      <c r="G15" s="163">
        <v>104485</v>
      </c>
      <c r="H15" s="163">
        <v>110814</v>
      </c>
      <c r="I15" s="164">
        <f t="shared" si="3"/>
        <v>6.0573288031774863E-2</v>
      </c>
      <c r="J15" s="165">
        <f t="shared" si="0"/>
        <v>0.49322876662489379</v>
      </c>
      <c r="K15" s="163">
        <f t="shared" si="1"/>
        <v>6329</v>
      </c>
      <c r="L15" s="163">
        <f t="shared" si="2"/>
        <v>36603</v>
      </c>
      <c r="M15" s="164">
        <f t="shared" si="4"/>
        <v>3.7769212233088399E-2</v>
      </c>
      <c r="N15" s="79"/>
    </row>
    <row r="16" spans="1:14" x14ac:dyDescent="0.25">
      <c r="A16" s="161"/>
      <c r="B16" s="162" t="s">
        <v>123</v>
      </c>
      <c r="C16" s="163">
        <v>80427</v>
      </c>
      <c r="D16" s="163">
        <v>82284</v>
      </c>
      <c r="E16" s="163">
        <v>11490</v>
      </c>
      <c r="F16" s="163">
        <v>89069</v>
      </c>
      <c r="G16" s="163">
        <v>102150</v>
      </c>
      <c r="H16" s="163">
        <v>105932</v>
      </c>
      <c r="I16" s="164">
        <f t="shared" si="3"/>
        <v>3.7023984336759685E-2</v>
      </c>
      <c r="J16" s="165">
        <f t="shared" si="0"/>
        <v>0.28739487628214477</v>
      </c>
      <c r="K16" s="163">
        <f t="shared" si="1"/>
        <v>3782</v>
      </c>
      <c r="L16" s="163">
        <f t="shared" si="2"/>
        <v>23648</v>
      </c>
      <c r="M16" s="164">
        <f t="shared" si="4"/>
        <v>3.6105259175515006E-2</v>
      </c>
      <c r="N16" s="79"/>
    </row>
    <row r="17" spans="1:14" x14ac:dyDescent="0.25">
      <c r="A17" s="161"/>
      <c r="B17" s="162" t="s">
        <v>119</v>
      </c>
      <c r="C17" s="163">
        <v>106398</v>
      </c>
      <c r="D17" s="163">
        <v>110575</v>
      </c>
      <c r="E17" s="163">
        <v>19664</v>
      </c>
      <c r="F17" s="163">
        <v>105632</v>
      </c>
      <c r="G17" s="163">
        <v>114035</v>
      </c>
      <c r="H17" s="163">
        <v>116758</v>
      </c>
      <c r="I17" s="164">
        <f t="shared" si="3"/>
        <v>2.3878633752795198E-2</v>
      </c>
      <c r="J17" s="165">
        <f t="shared" si="0"/>
        <v>5.5916798553018232E-2</v>
      </c>
      <c r="K17" s="163">
        <f t="shared" si="1"/>
        <v>2723</v>
      </c>
      <c r="L17" s="163">
        <f t="shared" si="2"/>
        <v>6183</v>
      </c>
      <c r="M17" s="164">
        <f t="shared" si="4"/>
        <v>3.9795131318343668E-2</v>
      </c>
      <c r="N17" s="79"/>
    </row>
    <row r="18" spans="1:14" x14ac:dyDescent="0.25">
      <c r="A18" s="161"/>
      <c r="B18" s="162" t="s">
        <v>128</v>
      </c>
      <c r="C18" s="163">
        <v>70349</v>
      </c>
      <c r="D18" s="163">
        <v>72090</v>
      </c>
      <c r="E18" s="163">
        <v>769</v>
      </c>
      <c r="F18" s="163">
        <v>65089</v>
      </c>
      <c r="G18" s="163">
        <v>58957</v>
      </c>
      <c r="H18" s="163">
        <v>60881</v>
      </c>
      <c r="I18" s="164">
        <f t="shared" si="3"/>
        <v>3.2633953559373818E-2</v>
      </c>
      <c r="J18" s="165">
        <f t="shared" si="0"/>
        <v>-0.1554861978082952</v>
      </c>
      <c r="K18" s="163">
        <f t="shared" si="1"/>
        <v>1924</v>
      </c>
      <c r="L18" s="163">
        <f t="shared" si="2"/>
        <v>-11209</v>
      </c>
      <c r="M18" s="164">
        <f t="shared" si="4"/>
        <v>2.075033308032067E-2</v>
      </c>
      <c r="N18" s="79"/>
    </row>
    <row r="19" spans="1:14" x14ac:dyDescent="0.25">
      <c r="A19" s="161" t="s">
        <v>144</v>
      </c>
      <c r="B19" s="162" t="s">
        <v>131</v>
      </c>
      <c r="C19" s="163">
        <v>145396</v>
      </c>
      <c r="D19" s="163">
        <v>138359</v>
      </c>
      <c r="E19" s="163">
        <v>5352</v>
      </c>
      <c r="F19" s="163">
        <v>88432</v>
      </c>
      <c r="G19" s="163">
        <v>93431</v>
      </c>
      <c r="H19" s="163">
        <v>83807</v>
      </c>
      <c r="I19" s="164">
        <f t="shared" si="3"/>
        <v>-0.10300649677301965</v>
      </c>
      <c r="J19" s="165">
        <f t="shared" si="0"/>
        <v>-0.39427865191277767</v>
      </c>
      <c r="K19" s="163">
        <f t="shared" si="1"/>
        <v>-9624</v>
      </c>
      <c r="L19" s="163">
        <f t="shared" si="2"/>
        <v>-54552</v>
      </c>
      <c r="M19" s="164">
        <f t="shared" si="4"/>
        <v>2.8564300265475837E-2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643879</v>
      </c>
      <c r="D20" s="169">
        <f t="shared" si="5"/>
        <v>660094</v>
      </c>
      <c r="E20" s="169">
        <f t="shared" si="5"/>
        <v>93303</v>
      </c>
      <c r="F20" s="169">
        <f t="shared" si="5"/>
        <v>679054</v>
      </c>
      <c r="G20" s="169">
        <f t="shared" si="5"/>
        <v>711754</v>
      </c>
      <c r="H20" s="169">
        <f t="shared" si="5"/>
        <v>732065</v>
      </c>
      <c r="I20" s="170">
        <f t="shared" si="3"/>
        <v>2.8536544929849361E-2</v>
      </c>
      <c r="J20" s="171">
        <f t="shared" si="0"/>
        <v>0.10903144097658823</v>
      </c>
      <c r="K20" s="169">
        <f>H20-G20</f>
        <v>20311</v>
      </c>
      <c r="L20" s="169">
        <f t="shared" si="2"/>
        <v>71971</v>
      </c>
      <c r="M20" s="170">
        <f t="shared" si="4"/>
        <v>0.249512862575269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1041629</v>
      </c>
      <c r="D22" s="176">
        <v>1074566</v>
      </c>
      <c r="E22" s="176">
        <v>196628</v>
      </c>
      <c r="F22" s="176">
        <v>1109322</v>
      </c>
      <c r="G22" s="176">
        <v>1155840</v>
      </c>
      <c r="H22" s="176">
        <v>1140612</v>
      </c>
      <c r="I22" s="177">
        <f>IFERROR(H22/G22-1,"-")</f>
        <v>-1.3174833887043214E-2</v>
      </c>
      <c r="J22" s="177">
        <f>IFERROR(H22/D22-1,"-")</f>
        <v>6.1462953415611477E-2</v>
      </c>
      <c r="K22" s="176">
        <f>H22-G22</f>
        <v>-15228</v>
      </c>
      <c r="L22" s="176">
        <f>H22-D22</f>
        <v>66046</v>
      </c>
      <c r="M22" s="177">
        <f>H22/H$8</f>
        <v>0.38875969375356384</v>
      </c>
      <c r="N22" s="79"/>
    </row>
    <row r="23" spans="1:14" x14ac:dyDescent="0.25">
      <c r="A23" s="161" t="s">
        <v>96</v>
      </c>
      <c r="B23" s="157" t="s">
        <v>97</v>
      </c>
      <c r="C23" s="158">
        <v>62945</v>
      </c>
      <c r="D23" s="158">
        <v>55656</v>
      </c>
      <c r="E23" s="158">
        <v>21994</v>
      </c>
      <c r="F23" s="158">
        <v>69802</v>
      </c>
      <c r="G23" s="158">
        <v>58414</v>
      </c>
      <c r="H23" s="158">
        <v>51791</v>
      </c>
      <c r="I23" s="159">
        <f>IFERROR(H23/G23-1,"-")</f>
        <v>-0.11338035402472013</v>
      </c>
      <c r="J23" s="160">
        <f t="shared" ref="J23:J34" si="6">IFERROR(H23/D23-1,"-")</f>
        <v>-6.944444444444442E-2</v>
      </c>
      <c r="K23" s="158">
        <f t="shared" ref="K23:K33" si="7">H23-G23</f>
        <v>-6623</v>
      </c>
      <c r="L23" s="158">
        <f t="shared" ref="L23:L34" si="8">H23-D23</f>
        <v>-3865</v>
      </c>
      <c r="M23" s="159">
        <f>H23/H$8</f>
        <v>1.765214928406051E-2</v>
      </c>
      <c r="N23" s="79"/>
    </row>
    <row r="24" spans="1:14" x14ac:dyDescent="0.25">
      <c r="A24" s="161" t="s">
        <v>103</v>
      </c>
      <c r="B24" s="162" t="s">
        <v>103</v>
      </c>
      <c r="C24" s="163">
        <v>21185</v>
      </c>
      <c r="D24" s="163">
        <v>20209</v>
      </c>
      <c r="E24" s="163">
        <v>8943</v>
      </c>
      <c r="F24" s="163">
        <v>24371</v>
      </c>
      <c r="G24" s="163">
        <v>17678</v>
      </c>
      <c r="H24" s="163">
        <v>12305</v>
      </c>
      <c r="I24" s="164">
        <f>IFERROR(H24/G24-1,"-")</f>
        <v>-0.30393709695666926</v>
      </c>
      <c r="J24" s="165">
        <f t="shared" si="6"/>
        <v>-0.39111287050324117</v>
      </c>
      <c r="K24" s="163">
        <f t="shared" si="7"/>
        <v>-5373</v>
      </c>
      <c r="L24" s="163">
        <f t="shared" si="8"/>
        <v>-7904</v>
      </c>
      <c r="M24" s="164">
        <f>H24/H$8</f>
        <v>4.1939660740353451E-3</v>
      </c>
      <c r="N24" s="79"/>
    </row>
    <row r="25" spans="1:14" x14ac:dyDescent="0.25">
      <c r="A25" s="161" t="s">
        <v>100</v>
      </c>
      <c r="B25" s="162" t="s">
        <v>100</v>
      </c>
      <c r="C25" s="163">
        <v>41760</v>
      </c>
      <c r="D25" s="163">
        <v>35447</v>
      </c>
      <c r="E25" s="163">
        <v>13051</v>
      </c>
      <c r="F25" s="163">
        <v>45431</v>
      </c>
      <c r="G25" s="163">
        <v>40736</v>
      </c>
      <c r="H25" s="163">
        <v>39486</v>
      </c>
      <c r="I25" s="164">
        <f>IFERROR(H25/G25-1,"-")</f>
        <v>-3.0685388845247408E-2</v>
      </c>
      <c r="J25" s="165">
        <f t="shared" si="6"/>
        <v>0.1139447626033232</v>
      </c>
      <c r="K25" s="163">
        <f t="shared" si="7"/>
        <v>-1250</v>
      </c>
      <c r="L25" s="163">
        <f t="shared" si="8"/>
        <v>4039</v>
      </c>
      <c r="M25" s="164">
        <f>H25/H$8</f>
        <v>1.3458183210025164E-2</v>
      </c>
      <c r="N25" s="79"/>
    </row>
    <row r="26" spans="1:14" x14ac:dyDescent="0.25">
      <c r="A26" s="161"/>
      <c r="B26" s="157" t="s">
        <v>107</v>
      </c>
      <c r="C26" s="158">
        <v>978684</v>
      </c>
      <c r="D26" s="158">
        <v>1018910</v>
      </c>
      <c r="E26" s="158">
        <v>174634</v>
      </c>
      <c r="F26" s="158">
        <v>1039520</v>
      </c>
      <c r="G26" s="158">
        <v>1097426</v>
      </c>
      <c r="H26" s="158">
        <v>1088821</v>
      </c>
      <c r="I26" s="159">
        <f>IFERROR(H26/G26-1,"-")</f>
        <v>-7.8410753891378082E-3</v>
      </c>
      <c r="J26" s="160">
        <f t="shared" si="6"/>
        <v>6.8613518367667492E-2</v>
      </c>
      <c r="K26" s="158">
        <f t="shared" si="7"/>
        <v>-8605</v>
      </c>
      <c r="L26" s="158">
        <f t="shared" si="8"/>
        <v>69911</v>
      </c>
      <c r="M26" s="159">
        <f>H26/H$8</f>
        <v>0.37110754446950334</v>
      </c>
      <c r="N26" s="79"/>
    </row>
    <row r="27" spans="1:14" s="56" customFormat="1" x14ac:dyDescent="0.25">
      <c r="A27" s="161"/>
      <c r="B27" s="162" t="s">
        <v>110</v>
      </c>
      <c r="C27" s="163">
        <v>417731</v>
      </c>
      <c r="D27" s="163">
        <v>440250</v>
      </c>
      <c r="E27" s="163">
        <v>85691</v>
      </c>
      <c r="F27" s="163">
        <v>489037</v>
      </c>
      <c r="G27" s="163">
        <v>512982</v>
      </c>
      <c r="H27" s="163">
        <v>516610</v>
      </c>
      <c r="I27" s="164">
        <f t="shared" ref="I27:I34" si="9">IFERROR(H27/G27-1,"-")</f>
        <v>7.0723729097708077E-3</v>
      </c>
      <c r="J27" s="165">
        <f t="shared" si="6"/>
        <v>0.17344690516751848</v>
      </c>
      <c r="K27" s="163">
        <f t="shared" si="7"/>
        <v>3628</v>
      </c>
      <c r="L27" s="163">
        <f t="shared" si="8"/>
        <v>76360</v>
      </c>
      <c r="M27" s="164">
        <f t="shared" ref="M27:M34" si="10">H27/H$8</f>
        <v>0.17607840824928075</v>
      </c>
      <c r="N27" s="166"/>
    </row>
    <row r="28" spans="1:14" s="56" customFormat="1" x14ac:dyDescent="0.25">
      <c r="A28" s="161"/>
      <c r="B28" s="162" t="s">
        <v>113</v>
      </c>
      <c r="C28" s="163">
        <v>162898</v>
      </c>
      <c r="D28" s="163">
        <v>151225</v>
      </c>
      <c r="E28" s="163">
        <v>28095</v>
      </c>
      <c r="F28" s="163">
        <v>129270</v>
      </c>
      <c r="G28" s="163">
        <v>136539</v>
      </c>
      <c r="H28" s="163">
        <v>136566</v>
      </c>
      <c r="I28" s="164">
        <f t="shared" si="9"/>
        <v>1.9774569903097117E-4</v>
      </c>
      <c r="J28" s="165">
        <f t="shared" si="6"/>
        <v>-9.6935030583567561E-2</v>
      </c>
      <c r="K28" s="163">
        <f t="shared" si="7"/>
        <v>27</v>
      </c>
      <c r="L28" s="163">
        <f t="shared" si="8"/>
        <v>-14659</v>
      </c>
      <c r="M28" s="164">
        <f t="shared" si="10"/>
        <v>4.6546377152922466E-2</v>
      </c>
      <c r="N28" s="166"/>
    </row>
    <row r="29" spans="1:14" x14ac:dyDescent="0.25">
      <c r="A29" s="161"/>
      <c r="B29" s="162" t="s">
        <v>116</v>
      </c>
      <c r="C29" s="163">
        <v>27582</v>
      </c>
      <c r="D29" s="163">
        <v>30743</v>
      </c>
      <c r="E29" s="163">
        <v>11448</v>
      </c>
      <c r="F29" s="163">
        <v>40785</v>
      </c>
      <c r="G29" s="163">
        <v>34236</v>
      </c>
      <c r="H29" s="163">
        <v>31889</v>
      </c>
      <c r="I29" s="164">
        <f t="shared" si="9"/>
        <v>-6.8553569342212906E-2</v>
      </c>
      <c r="J29" s="165">
        <f t="shared" si="6"/>
        <v>3.7276778453631643E-2</v>
      </c>
      <c r="K29" s="163">
        <f t="shared" si="7"/>
        <v>-2347</v>
      </c>
      <c r="L29" s="163">
        <f t="shared" si="8"/>
        <v>1146</v>
      </c>
      <c r="M29" s="164">
        <f t="shared" si="10"/>
        <v>1.0868865025185951E-2</v>
      </c>
      <c r="N29" s="79"/>
    </row>
    <row r="30" spans="1:14" x14ac:dyDescent="0.25">
      <c r="A30" s="161"/>
      <c r="B30" s="162" t="s">
        <v>123</v>
      </c>
      <c r="C30" s="163">
        <v>34442</v>
      </c>
      <c r="D30" s="163">
        <v>37462</v>
      </c>
      <c r="E30" s="163">
        <v>3619</v>
      </c>
      <c r="F30" s="163">
        <v>35693</v>
      </c>
      <c r="G30" s="163">
        <v>40203</v>
      </c>
      <c r="H30" s="163">
        <v>41998</v>
      </c>
      <c r="I30" s="164">
        <f t="shared" si="9"/>
        <v>4.4648409322687321E-2</v>
      </c>
      <c r="J30" s="165">
        <f t="shared" si="6"/>
        <v>0.12108269713309494</v>
      </c>
      <c r="K30" s="163">
        <f t="shared" si="7"/>
        <v>1795</v>
      </c>
      <c r="L30" s="163">
        <f t="shared" si="8"/>
        <v>4536</v>
      </c>
      <c r="M30" s="164">
        <f t="shared" si="10"/>
        <v>1.4314358974184187E-2</v>
      </c>
      <c r="N30" s="79"/>
    </row>
    <row r="31" spans="1:14" x14ac:dyDescent="0.25">
      <c r="A31" s="161"/>
      <c r="B31" s="162" t="s">
        <v>119</v>
      </c>
      <c r="C31" s="163">
        <v>56534</v>
      </c>
      <c r="D31" s="163">
        <v>54458</v>
      </c>
      <c r="E31" s="163">
        <v>11833</v>
      </c>
      <c r="F31" s="163">
        <v>56047</v>
      </c>
      <c r="G31" s="163">
        <v>60367</v>
      </c>
      <c r="H31" s="163">
        <v>60564</v>
      </c>
      <c r="I31" s="164">
        <f t="shared" si="9"/>
        <v>3.2633723723225483E-3</v>
      </c>
      <c r="J31" s="165">
        <f t="shared" si="6"/>
        <v>0.11212310404348313</v>
      </c>
      <c r="K31" s="163">
        <f t="shared" si="7"/>
        <v>197</v>
      </c>
      <c r="L31" s="163">
        <f t="shared" si="8"/>
        <v>6106</v>
      </c>
      <c r="M31" s="164">
        <f t="shared" si="10"/>
        <v>2.0642288606897735E-2</v>
      </c>
      <c r="N31" s="79"/>
    </row>
    <row r="32" spans="1:14" x14ac:dyDescent="0.25">
      <c r="A32" s="161"/>
      <c r="B32" s="162" t="s">
        <v>128</v>
      </c>
      <c r="C32" s="163">
        <v>20369</v>
      </c>
      <c r="D32" s="163">
        <v>24560</v>
      </c>
      <c r="E32" s="163">
        <v>185</v>
      </c>
      <c r="F32" s="163">
        <v>20337</v>
      </c>
      <c r="G32" s="163">
        <v>18652</v>
      </c>
      <c r="H32" s="163">
        <v>18647</v>
      </c>
      <c r="I32" s="164">
        <f t="shared" si="9"/>
        <v>-2.6806776753163231E-4</v>
      </c>
      <c r="J32" s="165">
        <f t="shared" si="6"/>
        <v>-0.24075732899022806</v>
      </c>
      <c r="K32" s="163">
        <f t="shared" si="7"/>
        <v>-5</v>
      </c>
      <c r="L32" s="163">
        <f t="shared" si="8"/>
        <v>-5913</v>
      </c>
      <c r="M32" s="164">
        <f t="shared" si="10"/>
        <v>6.3555372110960648E-3</v>
      </c>
      <c r="N32" s="79"/>
    </row>
    <row r="33" spans="1:14" x14ac:dyDescent="0.25">
      <c r="A33" s="161" t="s">
        <v>144</v>
      </c>
      <c r="B33" s="162" t="s">
        <v>131</v>
      </c>
      <c r="C33" s="163">
        <v>41897</v>
      </c>
      <c r="D33" s="163">
        <v>45566</v>
      </c>
      <c r="E33" s="163">
        <v>625</v>
      </c>
      <c r="F33" s="163">
        <v>31233</v>
      </c>
      <c r="G33" s="163">
        <v>33233</v>
      </c>
      <c r="H33" s="163">
        <v>24573</v>
      </c>
      <c r="I33" s="164">
        <f t="shared" si="9"/>
        <v>-0.26058435892035026</v>
      </c>
      <c r="J33" s="165">
        <f t="shared" si="6"/>
        <v>-0.46071632357459513</v>
      </c>
      <c r="K33" s="163">
        <f t="shared" si="7"/>
        <v>-8660</v>
      </c>
      <c r="L33" s="163">
        <f t="shared" si="8"/>
        <v>-20993</v>
      </c>
      <c r="M33" s="164">
        <f t="shared" si="10"/>
        <v>8.375321278932998E-3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217231</v>
      </c>
      <c r="D34" s="169">
        <f t="shared" si="11"/>
        <v>234646</v>
      </c>
      <c r="E34" s="169">
        <f t="shared" si="11"/>
        <v>33138</v>
      </c>
      <c r="F34" s="169">
        <f t="shared" si="11"/>
        <v>237118</v>
      </c>
      <c r="G34" s="169">
        <f t="shared" si="11"/>
        <v>261214</v>
      </c>
      <c r="H34" s="169">
        <f t="shared" si="11"/>
        <v>257974</v>
      </c>
      <c r="I34" s="170">
        <f t="shared" si="9"/>
        <v>-1.2403623082989479E-2</v>
      </c>
      <c r="J34" s="171">
        <f t="shared" si="6"/>
        <v>9.9417846458068837E-2</v>
      </c>
      <c r="K34" s="169">
        <f>H34-G34</f>
        <v>-3240</v>
      </c>
      <c r="L34" s="169">
        <f t="shared" si="8"/>
        <v>23328</v>
      </c>
      <c r="M34" s="170">
        <f t="shared" si="10"/>
        <v>8.7926387971003175E-2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834690</v>
      </c>
      <c r="D36" s="176">
        <v>863408</v>
      </c>
      <c r="E36" s="176">
        <v>118240</v>
      </c>
      <c r="F36" s="176">
        <v>790311</v>
      </c>
      <c r="G36" s="176">
        <v>831777</v>
      </c>
      <c r="H36" s="176">
        <v>834955</v>
      </c>
      <c r="I36" s="177">
        <f>IFERROR(H36/G36-1,"-")</f>
        <v>3.8207356058175268E-3</v>
      </c>
      <c r="J36" s="177">
        <f>IFERROR(H36/D36-1,"-")</f>
        <v>-3.2954292756147696E-2</v>
      </c>
      <c r="K36" s="176">
        <f>H36-G36</f>
        <v>3178</v>
      </c>
      <c r="L36" s="176">
        <f>H36-D36</f>
        <v>-28453</v>
      </c>
      <c r="M36" s="177">
        <f>H36/H$8</f>
        <v>0.28458130380708507</v>
      </c>
      <c r="N36" s="79"/>
    </row>
    <row r="37" spans="1:14" x14ac:dyDescent="0.25">
      <c r="A37" s="161" t="s">
        <v>96</v>
      </c>
      <c r="B37" s="157" t="s">
        <v>97</v>
      </c>
      <c r="C37" s="158">
        <v>41731</v>
      </c>
      <c r="D37" s="158">
        <v>40039</v>
      </c>
      <c r="E37" s="158">
        <v>8464</v>
      </c>
      <c r="F37" s="158">
        <v>36689</v>
      </c>
      <c r="G37" s="158">
        <v>45648</v>
      </c>
      <c r="H37" s="158">
        <v>41448</v>
      </c>
      <c r="I37" s="159">
        <f>IFERROR(H37/G37-1,"-")</f>
        <v>-9.2008412197686629E-2</v>
      </c>
      <c r="J37" s="160">
        <f t="shared" ref="J37:J48" si="12">IFERROR(H37/D37-1,"-")</f>
        <v>3.5190689078148818E-2</v>
      </c>
      <c r="K37" s="158">
        <f t="shared" ref="K37:K47" si="13">H37-G37</f>
        <v>-4200</v>
      </c>
      <c r="L37" s="158">
        <f t="shared" ref="L37:L48" si="14">H37-D37</f>
        <v>1409</v>
      </c>
      <c r="M37" s="159">
        <f>H37/H$8</f>
        <v>1.4126900108623892E-2</v>
      </c>
      <c r="N37" s="79"/>
    </row>
    <row r="38" spans="1:14" x14ac:dyDescent="0.25">
      <c r="A38" s="161" t="s">
        <v>103</v>
      </c>
      <c r="B38" s="162" t="s">
        <v>103</v>
      </c>
      <c r="C38" s="163">
        <v>11405</v>
      </c>
      <c r="D38" s="163">
        <v>12775</v>
      </c>
      <c r="E38" s="163">
        <v>3690</v>
      </c>
      <c r="F38" s="163">
        <v>6329</v>
      </c>
      <c r="G38" s="163">
        <v>14489</v>
      </c>
      <c r="H38" s="163">
        <v>16652</v>
      </c>
      <c r="I38" s="164">
        <f>IFERROR(H38/G38-1,"-")</f>
        <v>0.14928566498723161</v>
      </c>
      <c r="J38" s="165">
        <f t="shared" si="12"/>
        <v>0.3034833659491194</v>
      </c>
      <c r="K38" s="163">
        <f t="shared" si="13"/>
        <v>2163</v>
      </c>
      <c r="L38" s="163">
        <f t="shared" si="14"/>
        <v>3877</v>
      </c>
      <c r="M38" s="164">
        <f>H38/H$8</f>
        <v>5.6755727805637198E-3</v>
      </c>
      <c r="N38" s="79"/>
    </row>
    <row r="39" spans="1:14" x14ac:dyDescent="0.25">
      <c r="A39" s="161" t="s">
        <v>100</v>
      </c>
      <c r="B39" s="162" t="s">
        <v>100</v>
      </c>
      <c r="C39" s="163">
        <v>30326</v>
      </c>
      <c r="D39" s="163">
        <v>27264</v>
      </c>
      <c r="E39" s="163">
        <v>4774</v>
      </c>
      <c r="F39" s="163">
        <v>30360</v>
      </c>
      <c r="G39" s="163">
        <v>31159</v>
      </c>
      <c r="H39" s="163">
        <v>24796</v>
      </c>
      <c r="I39" s="164">
        <f>IFERROR(H39/G39-1,"-")</f>
        <v>-0.20421066144613109</v>
      </c>
      <c r="J39" s="165">
        <f t="shared" si="12"/>
        <v>-9.0522300469483619E-2</v>
      </c>
      <c r="K39" s="163">
        <f t="shared" si="13"/>
        <v>-6363</v>
      </c>
      <c r="L39" s="163">
        <f t="shared" si="14"/>
        <v>-2468</v>
      </c>
      <c r="M39" s="164">
        <f>H39/H$8</f>
        <v>8.4513273280601726E-3</v>
      </c>
      <c r="N39" s="79"/>
    </row>
    <row r="40" spans="1:14" x14ac:dyDescent="0.25">
      <c r="A40" s="161"/>
      <c r="B40" s="157" t="s">
        <v>107</v>
      </c>
      <c r="C40" s="158">
        <v>792959</v>
      </c>
      <c r="D40" s="158">
        <v>823369</v>
      </c>
      <c r="E40" s="158">
        <v>109776</v>
      </c>
      <c r="F40" s="158">
        <v>753622</v>
      </c>
      <c r="G40" s="158">
        <v>786129</v>
      </c>
      <c r="H40" s="158">
        <v>793507</v>
      </c>
      <c r="I40" s="159">
        <f>IFERROR(H40/G40-1,"-")</f>
        <v>9.3852281241373348E-3</v>
      </c>
      <c r="J40" s="160">
        <f t="shared" si="12"/>
        <v>-3.6268064500849517E-2</v>
      </c>
      <c r="K40" s="158">
        <f t="shared" si="13"/>
        <v>7378</v>
      </c>
      <c r="L40" s="158">
        <f t="shared" si="14"/>
        <v>-29862</v>
      </c>
      <c r="M40" s="159">
        <f>H40/H$8</f>
        <v>0.27045440369846119</v>
      </c>
      <c r="N40" s="79"/>
    </row>
    <row r="41" spans="1:14" s="56" customFormat="1" x14ac:dyDescent="0.25">
      <c r="A41" s="161"/>
      <c r="B41" s="162" t="s">
        <v>110</v>
      </c>
      <c r="C41" s="163">
        <v>338687</v>
      </c>
      <c r="D41" s="163">
        <v>375307</v>
      </c>
      <c r="E41" s="163">
        <v>59517</v>
      </c>
      <c r="F41" s="163">
        <v>335204</v>
      </c>
      <c r="G41" s="163">
        <v>352959</v>
      </c>
      <c r="H41" s="163">
        <v>347949</v>
      </c>
      <c r="I41" s="164">
        <f t="shared" ref="I41:I48" si="15">IFERROR(H41/G41-1,"-")</f>
        <v>-1.4194283188698975E-2</v>
      </c>
      <c r="J41" s="165">
        <f t="shared" si="12"/>
        <v>-7.2894989968212642E-2</v>
      </c>
      <c r="K41" s="163">
        <f t="shared" si="13"/>
        <v>-5010</v>
      </c>
      <c r="L41" s="163">
        <f t="shared" si="14"/>
        <v>-27358</v>
      </c>
      <c r="M41" s="164">
        <f t="shared" ref="M41:M48" si="16">H41/H$8</f>
        <v>0.11859295420516248</v>
      </c>
      <c r="N41" s="166"/>
    </row>
    <row r="42" spans="1:14" s="56" customFormat="1" x14ac:dyDescent="0.25">
      <c r="A42" s="161"/>
      <c r="B42" s="162" t="s">
        <v>113</v>
      </c>
      <c r="C42" s="163">
        <v>46598</v>
      </c>
      <c r="D42" s="163">
        <v>41241</v>
      </c>
      <c r="E42" s="163">
        <v>7245</v>
      </c>
      <c r="F42" s="163">
        <v>35573</v>
      </c>
      <c r="G42" s="163">
        <v>37684</v>
      </c>
      <c r="H42" s="163">
        <v>41905</v>
      </c>
      <c r="I42" s="164">
        <f t="shared" si="15"/>
        <v>0.11201040229275017</v>
      </c>
      <c r="J42" s="165">
        <f t="shared" si="12"/>
        <v>1.6100482529521676E-2</v>
      </c>
      <c r="K42" s="163">
        <f t="shared" si="13"/>
        <v>4221</v>
      </c>
      <c r="L42" s="163">
        <f t="shared" si="14"/>
        <v>664</v>
      </c>
      <c r="M42" s="164">
        <f t="shared" si="16"/>
        <v>1.4282661384189446E-2</v>
      </c>
      <c r="N42" s="166"/>
    </row>
    <row r="43" spans="1:14" x14ac:dyDescent="0.25">
      <c r="A43" s="161"/>
      <c r="B43" s="162" t="s">
        <v>116</v>
      </c>
      <c r="C43" s="163">
        <v>10632</v>
      </c>
      <c r="D43" s="163">
        <v>12063</v>
      </c>
      <c r="E43" s="163">
        <v>3667</v>
      </c>
      <c r="F43" s="163">
        <v>20052</v>
      </c>
      <c r="G43" s="163">
        <v>19000</v>
      </c>
      <c r="H43" s="163">
        <v>19682</v>
      </c>
      <c r="I43" s="164">
        <f t="shared" si="15"/>
        <v>3.5894736842105202E-2</v>
      </c>
      <c r="J43" s="165">
        <f t="shared" si="12"/>
        <v>0.63160076266268761</v>
      </c>
      <c r="K43" s="163">
        <f t="shared" si="13"/>
        <v>682</v>
      </c>
      <c r="L43" s="163">
        <f t="shared" si="14"/>
        <v>7619</v>
      </c>
      <c r="M43" s="164">
        <f t="shared" si="16"/>
        <v>6.7083007126504399E-3</v>
      </c>
      <c r="N43" s="79"/>
    </row>
    <row r="44" spans="1:14" x14ac:dyDescent="0.25">
      <c r="A44" s="161"/>
      <c r="B44" s="162" t="s">
        <v>123</v>
      </c>
      <c r="C44" s="163">
        <v>33403</v>
      </c>
      <c r="D44" s="163">
        <v>32174</v>
      </c>
      <c r="E44" s="163">
        <v>4288</v>
      </c>
      <c r="F44" s="163">
        <v>34614</v>
      </c>
      <c r="G44" s="163">
        <v>39875</v>
      </c>
      <c r="H44" s="163">
        <v>39037</v>
      </c>
      <c r="I44" s="164">
        <f t="shared" si="15"/>
        <v>-2.1015673981191196E-2</v>
      </c>
      <c r="J44" s="165">
        <f t="shared" si="12"/>
        <v>0.21330888294896511</v>
      </c>
      <c r="K44" s="163">
        <f t="shared" si="13"/>
        <v>-838</v>
      </c>
      <c r="L44" s="163">
        <f t="shared" si="14"/>
        <v>6863</v>
      </c>
      <c r="M44" s="164">
        <f t="shared" si="16"/>
        <v>1.3305148608867759E-2</v>
      </c>
      <c r="N44" s="79"/>
    </row>
    <row r="45" spans="1:14" x14ac:dyDescent="0.25">
      <c r="A45" s="161"/>
      <c r="B45" s="162" t="s">
        <v>119</v>
      </c>
      <c r="C45" s="163">
        <v>35748</v>
      </c>
      <c r="D45" s="163">
        <v>41860</v>
      </c>
      <c r="E45" s="163">
        <v>4175</v>
      </c>
      <c r="F45" s="163">
        <v>36172</v>
      </c>
      <c r="G45" s="163">
        <v>39946</v>
      </c>
      <c r="H45" s="163">
        <v>40752</v>
      </c>
      <c r="I45" s="164">
        <f t="shared" si="15"/>
        <v>2.0177239273018621E-2</v>
      </c>
      <c r="J45" s="165">
        <f t="shared" si="12"/>
        <v>-2.6469182990922158E-2</v>
      </c>
      <c r="K45" s="163">
        <f t="shared" si="13"/>
        <v>806</v>
      </c>
      <c r="L45" s="163">
        <f t="shared" si="14"/>
        <v>-1108</v>
      </c>
      <c r="M45" s="164">
        <f t="shared" si="16"/>
        <v>1.3889679435114863E-2</v>
      </c>
      <c r="N45" s="79"/>
    </row>
    <row r="46" spans="1:14" x14ac:dyDescent="0.25">
      <c r="A46" s="161"/>
      <c r="B46" s="162" t="s">
        <v>128</v>
      </c>
      <c r="C46" s="163">
        <v>35360</v>
      </c>
      <c r="D46" s="163">
        <v>32438</v>
      </c>
      <c r="E46" s="163">
        <v>305</v>
      </c>
      <c r="F46" s="163">
        <v>22903</v>
      </c>
      <c r="G46" s="163">
        <v>21949</v>
      </c>
      <c r="H46" s="163">
        <v>25573</v>
      </c>
      <c r="I46" s="164">
        <f t="shared" si="15"/>
        <v>0.16511002779169903</v>
      </c>
      <c r="J46" s="165">
        <f t="shared" si="12"/>
        <v>-0.21163450274369566</v>
      </c>
      <c r="K46" s="163">
        <f t="shared" si="13"/>
        <v>3624</v>
      </c>
      <c r="L46" s="163">
        <f t="shared" si="14"/>
        <v>-6865</v>
      </c>
      <c r="M46" s="164">
        <f t="shared" si="16"/>
        <v>8.7161555799517166E-3</v>
      </c>
      <c r="N46" s="79"/>
    </row>
    <row r="47" spans="1:14" x14ac:dyDescent="0.25">
      <c r="A47" s="161" t="s">
        <v>144</v>
      </c>
      <c r="B47" s="162" t="s">
        <v>131</v>
      </c>
      <c r="C47" s="163">
        <v>66365</v>
      </c>
      <c r="D47" s="163">
        <v>59689</v>
      </c>
      <c r="E47" s="163">
        <v>3934</v>
      </c>
      <c r="F47" s="163">
        <v>35181</v>
      </c>
      <c r="G47" s="163">
        <v>38319</v>
      </c>
      <c r="H47" s="163">
        <v>34431</v>
      </c>
      <c r="I47" s="164">
        <f t="shared" si="15"/>
        <v>-0.10146402567916701</v>
      </c>
      <c r="J47" s="165">
        <f t="shared" si="12"/>
        <v>-0.42316004623967562</v>
      </c>
      <c r="K47" s="163">
        <f t="shared" si="13"/>
        <v>-3888</v>
      </c>
      <c r="L47" s="163">
        <f t="shared" si="14"/>
        <v>-25258</v>
      </c>
      <c r="M47" s="164">
        <f t="shared" si="16"/>
        <v>1.1735265818375536E-2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226166</v>
      </c>
      <c r="D48" s="169">
        <f t="shared" si="17"/>
        <v>228597</v>
      </c>
      <c r="E48" s="169">
        <f t="shared" si="17"/>
        <v>26645</v>
      </c>
      <c r="F48" s="169">
        <f t="shared" si="17"/>
        <v>233923</v>
      </c>
      <c r="G48" s="169">
        <f t="shared" si="17"/>
        <v>236397</v>
      </c>
      <c r="H48" s="169">
        <f t="shared" si="17"/>
        <v>244178</v>
      </c>
      <c r="I48" s="170">
        <f t="shared" si="15"/>
        <v>3.2914969310101183E-2</v>
      </c>
      <c r="J48" s="171">
        <f t="shared" si="12"/>
        <v>6.8159249683941603E-2</v>
      </c>
      <c r="K48" s="169">
        <f>H48-G48</f>
        <v>7781</v>
      </c>
      <c r="L48" s="169">
        <f t="shared" si="14"/>
        <v>15581</v>
      </c>
      <c r="M48" s="170">
        <f t="shared" si="16"/>
        <v>8.3224237954148919E-2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22575</v>
      </c>
      <c r="D50" s="176">
        <v>21989</v>
      </c>
      <c r="E50" s="176">
        <v>3004</v>
      </c>
      <c r="F50" s="176">
        <v>18070</v>
      </c>
      <c r="G50" s="176">
        <v>19927</v>
      </c>
      <c r="H50" s="176">
        <v>18514</v>
      </c>
      <c r="I50" s="177">
        <f>IFERROR(H50/G50-1,"-")</f>
        <v>-7.090881718271691E-2</v>
      </c>
      <c r="J50" s="177">
        <f>IFERROR(H50/D50-1,"-")</f>
        <v>-0.15803356223566334</v>
      </c>
      <c r="K50" s="176">
        <f>H50-G50</f>
        <v>-1413</v>
      </c>
      <c r="L50" s="176">
        <f>H50-D50</f>
        <v>-3475</v>
      </c>
      <c r="M50" s="177">
        <f>H50/H$8</f>
        <v>6.3102062490605756E-3</v>
      </c>
      <c r="N50" s="79"/>
    </row>
    <row r="51" spans="1:14" x14ac:dyDescent="0.25">
      <c r="A51" s="161" t="s">
        <v>96</v>
      </c>
      <c r="B51" s="157" t="s">
        <v>97</v>
      </c>
      <c r="C51" s="158">
        <v>2233</v>
      </c>
      <c r="D51" s="158">
        <v>1177</v>
      </c>
      <c r="E51" s="158">
        <v>9</v>
      </c>
      <c r="F51" s="158">
        <v>2919</v>
      </c>
      <c r="G51" s="158">
        <v>4029</v>
      </c>
      <c r="H51" s="158">
        <v>2061</v>
      </c>
      <c r="I51" s="159">
        <f>IFERROR(H51/G51-1,"-")</f>
        <v>-0.4884586746090841</v>
      </c>
      <c r="J51" s="160">
        <f t="shared" ref="J51:J62" si="18">IFERROR(H51/D51-1,"-")</f>
        <v>0.75106202209005946</v>
      </c>
      <c r="K51" s="158">
        <f t="shared" ref="K51:K61" si="19">H51-G51</f>
        <v>-1968</v>
      </c>
      <c r="L51" s="158">
        <f t="shared" ref="L51:L62" si="20">H51-D51</f>
        <v>884</v>
      </c>
      <c r="M51" s="159">
        <f>H51/H$8</f>
        <v>7.0245949439958117E-4</v>
      </c>
      <c r="N51" s="79"/>
    </row>
    <row r="52" spans="1:14" x14ac:dyDescent="0.25">
      <c r="A52" s="161" t="s">
        <v>103</v>
      </c>
      <c r="B52" s="162" t="s">
        <v>103</v>
      </c>
      <c r="C52" s="163">
        <v>856</v>
      </c>
      <c r="D52" s="163">
        <v>551</v>
      </c>
      <c r="E52" s="163">
        <v>0</v>
      </c>
      <c r="F52" s="163">
        <v>1307</v>
      </c>
      <c r="G52" s="163">
        <v>2341</v>
      </c>
      <c r="H52" s="163">
        <v>988</v>
      </c>
      <c r="I52" s="164">
        <f>IFERROR(H52/G52-1,"-")</f>
        <v>-0.57795813754805636</v>
      </c>
      <c r="J52" s="165">
        <f t="shared" si="18"/>
        <v>0.7931034482758621</v>
      </c>
      <c r="K52" s="163">
        <f t="shared" si="19"/>
        <v>-1353</v>
      </c>
      <c r="L52" s="163">
        <f t="shared" si="20"/>
        <v>437</v>
      </c>
      <c r="M52" s="164">
        <f>H52/H$8</f>
        <v>3.3674428940649501E-4</v>
      </c>
      <c r="N52" s="79"/>
    </row>
    <row r="53" spans="1:14" x14ac:dyDescent="0.25">
      <c r="A53" s="161" t="s">
        <v>100</v>
      </c>
      <c r="B53" s="162" t="s">
        <v>100</v>
      </c>
      <c r="C53" s="163">
        <v>1377</v>
      </c>
      <c r="D53" s="163">
        <v>626</v>
      </c>
      <c r="E53" s="163">
        <v>9</v>
      </c>
      <c r="F53" s="163">
        <v>1612</v>
      </c>
      <c r="G53" s="163">
        <v>1688</v>
      </c>
      <c r="H53" s="163">
        <v>1073</v>
      </c>
      <c r="I53" s="164">
        <f>IFERROR(H53/G53-1,"-")</f>
        <v>-0.36433649289099523</v>
      </c>
      <c r="J53" s="165">
        <f t="shared" si="18"/>
        <v>0.71405750798722045</v>
      </c>
      <c r="K53" s="163">
        <f t="shared" si="19"/>
        <v>-615</v>
      </c>
      <c r="L53" s="163">
        <f t="shared" si="20"/>
        <v>447</v>
      </c>
      <c r="M53" s="164">
        <f>H53/H$8</f>
        <v>3.6571520499308616E-4</v>
      </c>
      <c r="N53" s="79"/>
    </row>
    <row r="54" spans="1:14" x14ac:dyDescent="0.25">
      <c r="A54" s="161"/>
      <c r="B54" s="157" t="s">
        <v>107</v>
      </c>
      <c r="C54" s="158">
        <v>20342</v>
      </c>
      <c r="D54" s="158">
        <v>20812</v>
      </c>
      <c r="E54" s="158">
        <v>2995</v>
      </c>
      <c r="F54" s="158">
        <v>15151</v>
      </c>
      <c r="G54" s="158">
        <v>15898</v>
      </c>
      <c r="H54" s="158">
        <v>16453</v>
      </c>
      <c r="I54" s="159">
        <f>IFERROR(H54/G54-1,"-")</f>
        <v>3.4910051578814993E-2</v>
      </c>
      <c r="J54" s="160">
        <f t="shared" si="18"/>
        <v>-0.20944647318854503</v>
      </c>
      <c r="K54" s="158">
        <f t="shared" si="19"/>
        <v>555</v>
      </c>
      <c r="L54" s="158">
        <f t="shared" si="20"/>
        <v>-4359</v>
      </c>
      <c r="M54" s="159">
        <f>H54/H$8</f>
        <v>5.6077467546609945E-3</v>
      </c>
      <c r="N54" s="79"/>
    </row>
    <row r="55" spans="1:14" s="56" customFormat="1" x14ac:dyDescent="0.25">
      <c r="A55" s="161"/>
      <c r="B55" s="162" t="s">
        <v>110</v>
      </c>
      <c r="C55" s="163">
        <v>6513</v>
      </c>
      <c r="D55" s="163">
        <v>5514</v>
      </c>
      <c r="E55" s="163">
        <v>350</v>
      </c>
      <c r="F55" s="163">
        <v>5200</v>
      </c>
      <c r="G55" s="163">
        <v>5463</v>
      </c>
      <c r="H55" s="163">
        <v>5875</v>
      </c>
      <c r="I55" s="164">
        <f t="shared" ref="I55:I62" si="21">IFERROR(H55/G55-1,"-")</f>
        <v>7.541643785465868E-2</v>
      </c>
      <c r="J55" s="165">
        <f t="shared" si="18"/>
        <v>6.5469713456655754E-2</v>
      </c>
      <c r="K55" s="163">
        <f t="shared" si="19"/>
        <v>412</v>
      </c>
      <c r="L55" s="163">
        <f t="shared" si="20"/>
        <v>361</v>
      </c>
      <c r="M55" s="164">
        <f t="shared" ref="M55:M62" si="22">H55/H$8</f>
        <v>2.002401518484978E-3</v>
      </c>
      <c r="N55" s="166"/>
    </row>
    <row r="56" spans="1:14" s="56" customFormat="1" x14ac:dyDescent="0.25">
      <c r="A56" s="161"/>
      <c r="B56" s="162" t="s">
        <v>113</v>
      </c>
      <c r="C56" s="163">
        <v>6527</v>
      </c>
      <c r="D56" s="163">
        <v>9047</v>
      </c>
      <c r="E56" s="163">
        <v>1915</v>
      </c>
      <c r="F56" s="163">
        <v>4554</v>
      </c>
      <c r="G56" s="163">
        <v>4805</v>
      </c>
      <c r="H56" s="163">
        <v>4165</v>
      </c>
      <c r="I56" s="164">
        <f t="shared" si="21"/>
        <v>-0.13319458896982306</v>
      </c>
      <c r="J56" s="165">
        <f t="shared" si="18"/>
        <v>-0.53962639549021774</v>
      </c>
      <c r="K56" s="163">
        <f t="shared" si="19"/>
        <v>-640</v>
      </c>
      <c r="L56" s="163">
        <f t="shared" si="20"/>
        <v>-4882</v>
      </c>
      <c r="M56" s="164">
        <f t="shared" si="22"/>
        <v>1.4195748637429674E-3</v>
      </c>
      <c r="N56" s="166"/>
    </row>
    <row r="57" spans="1:14" x14ac:dyDescent="0.25">
      <c r="A57" s="161"/>
      <c r="B57" s="162" t="s">
        <v>116</v>
      </c>
      <c r="C57" s="163">
        <v>368</v>
      </c>
      <c r="D57" s="163">
        <v>236</v>
      </c>
      <c r="E57" s="163">
        <v>42</v>
      </c>
      <c r="F57" s="163">
        <v>830</v>
      </c>
      <c r="G57" s="163">
        <v>599</v>
      </c>
      <c r="H57" s="163">
        <v>475</v>
      </c>
      <c r="I57" s="164">
        <f t="shared" si="21"/>
        <v>-0.20701168614357257</v>
      </c>
      <c r="J57" s="165">
        <f t="shared" si="18"/>
        <v>1.0127118644067798</v>
      </c>
      <c r="K57" s="163">
        <f t="shared" si="19"/>
        <v>-124</v>
      </c>
      <c r="L57" s="163">
        <f t="shared" si="20"/>
        <v>239</v>
      </c>
      <c r="M57" s="164">
        <f t="shared" si="22"/>
        <v>1.6189629298389184E-4</v>
      </c>
      <c r="N57" s="79"/>
    </row>
    <row r="58" spans="1:14" x14ac:dyDescent="0.25">
      <c r="A58" s="161"/>
      <c r="B58" s="162" t="s">
        <v>123</v>
      </c>
      <c r="C58" s="163">
        <v>210</v>
      </c>
      <c r="D58" s="163">
        <v>85</v>
      </c>
      <c r="E58" s="163">
        <v>45</v>
      </c>
      <c r="F58" s="163">
        <v>267</v>
      </c>
      <c r="G58" s="163">
        <v>264</v>
      </c>
      <c r="H58" s="163">
        <v>470</v>
      </c>
      <c r="I58" s="164">
        <f t="shared" si="21"/>
        <v>0.78030303030303028</v>
      </c>
      <c r="J58" s="165">
        <f t="shared" si="18"/>
        <v>4.5294117647058822</v>
      </c>
      <c r="K58" s="163">
        <f t="shared" si="19"/>
        <v>206</v>
      </c>
      <c r="L58" s="163">
        <f t="shared" si="20"/>
        <v>385</v>
      </c>
      <c r="M58" s="164">
        <f t="shared" si="22"/>
        <v>1.6019212147879824E-4</v>
      </c>
      <c r="N58" s="79"/>
    </row>
    <row r="59" spans="1:14" x14ac:dyDescent="0.25">
      <c r="A59" s="161"/>
      <c r="B59" s="162" t="s">
        <v>119</v>
      </c>
      <c r="C59" s="163">
        <v>354</v>
      </c>
      <c r="D59" s="163">
        <v>138</v>
      </c>
      <c r="E59" s="163">
        <v>213</v>
      </c>
      <c r="F59" s="163">
        <v>223</v>
      </c>
      <c r="G59" s="163">
        <v>254</v>
      </c>
      <c r="H59" s="163">
        <v>363</v>
      </c>
      <c r="I59" s="164">
        <f t="shared" si="21"/>
        <v>0.42913385826771644</v>
      </c>
      <c r="J59" s="165">
        <f t="shared" si="18"/>
        <v>1.6304347826086958</v>
      </c>
      <c r="K59" s="163">
        <f t="shared" si="19"/>
        <v>109</v>
      </c>
      <c r="L59" s="163">
        <f t="shared" si="20"/>
        <v>225</v>
      </c>
      <c r="M59" s="164">
        <f t="shared" si="22"/>
        <v>1.2372285126979523E-4</v>
      </c>
      <c r="N59" s="79"/>
    </row>
    <row r="60" spans="1:14" x14ac:dyDescent="0.25">
      <c r="A60" s="161"/>
      <c r="B60" s="162" t="s">
        <v>128</v>
      </c>
      <c r="C60" s="163">
        <v>587</v>
      </c>
      <c r="D60" s="163">
        <v>282</v>
      </c>
      <c r="E60" s="163">
        <v>0</v>
      </c>
      <c r="F60" s="163">
        <v>177</v>
      </c>
      <c r="G60" s="163">
        <v>139</v>
      </c>
      <c r="H60" s="163">
        <v>145</v>
      </c>
      <c r="I60" s="164">
        <f t="shared" si="21"/>
        <v>4.3165467625899234E-2</v>
      </c>
      <c r="J60" s="165">
        <f t="shared" si="18"/>
        <v>-0.48581560283687941</v>
      </c>
      <c r="K60" s="163">
        <f t="shared" si="19"/>
        <v>6</v>
      </c>
      <c r="L60" s="163">
        <f t="shared" si="20"/>
        <v>-137</v>
      </c>
      <c r="M60" s="164">
        <f t="shared" si="22"/>
        <v>4.9420973647714351E-5</v>
      </c>
      <c r="N60" s="79"/>
    </row>
    <row r="61" spans="1:14" x14ac:dyDescent="0.25">
      <c r="A61" s="161" t="s">
        <v>144</v>
      </c>
      <c r="B61" s="162" t="s">
        <v>131</v>
      </c>
      <c r="C61" s="163">
        <v>930</v>
      </c>
      <c r="D61" s="163">
        <v>1016</v>
      </c>
      <c r="E61" s="163">
        <v>19</v>
      </c>
      <c r="F61" s="163">
        <v>131</v>
      </c>
      <c r="G61" s="163">
        <v>73</v>
      </c>
      <c r="H61" s="163">
        <v>164</v>
      </c>
      <c r="I61" s="164">
        <f t="shared" si="21"/>
        <v>1.2465753424657535</v>
      </c>
      <c r="J61" s="165">
        <f t="shared" si="18"/>
        <v>-0.8385826771653544</v>
      </c>
      <c r="K61" s="163">
        <f t="shared" si="19"/>
        <v>91</v>
      </c>
      <c r="L61" s="163">
        <f t="shared" si="20"/>
        <v>-852</v>
      </c>
      <c r="M61" s="164">
        <f t="shared" si="22"/>
        <v>5.589682536707002E-5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4853</v>
      </c>
      <c r="D62" s="169">
        <f t="shared" si="23"/>
        <v>4494</v>
      </c>
      <c r="E62" s="169">
        <f t="shared" si="23"/>
        <v>411</v>
      </c>
      <c r="F62" s="169">
        <f t="shared" si="23"/>
        <v>3769</v>
      </c>
      <c r="G62" s="169">
        <f t="shared" si="23"/>
        <v>4301</v>
      </c>
      <c r="H62" s="169">
        <f t="shared" si="23"/>
        <v>4796</v>
      </c>
      <c r="I62" s="170">
        <f t="shared" si="21"/>
        <v>0.11508951406649626</v>
      </c>
      <c r="J62" s="171">
        <f t="shared" si="18"/>
        <v>6.7200712060525136E-2</v>
      </c>
      <c r="K62" s="169">
        <f>H62-G62</f>
        <v>495</v>
      </c>
      <c r="L62" s="169">
        <f t="shared" si="20"/>
        <v>302</v>
      </c>
      <c r="M62" s="170">
        <f t="shared" si="22"/>
        <v>1.6346413076857795E-3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66607</v>
      </c>
      <c r="D64" s="176">
        <v>65669</v>
      </c>
      <c r="E64" s="176">
        <v>61856</v>
      </c>
      <c r="F64" s="176">
        <v>92826</v>
      </c>
      <c r="G64" s="176">
        <v>71642</v>
      </c>
      <c r="H64" s="176">
        <v>86200</v>
      </c>
      <c r="I64" s="177">
        <f>IFERROR(H64/G64-1,"-")</f>
        <v>0.20320482398593009</v>
      </c>
      <c r="J64" s="177">
        <f>IFERROR(H64/D64-1,"-")</f>
        <v>0.31264371316755235</v>
      </c>
      <c r="K64" s="176">
        <f>H64-G64</f>
        <v>14558</v>
      </c>
      <c r="L64" s="176">
        <f>H64-D64</f>
        <v>20531</v>
      </c>
      <c r="M64" s="177">
        <f>H64/H$8</f>
        <v>2.9379916747813633E-2</v>
      </c>
      <c r="N64" s="79"/>
    </row>
    <row r="65" spans="1:14" x14ac:dyDescent="0.25">
      <c r="A65" s="161" t="s">
        <v>96</v>
      </c>
      <c r="B65" s="157" t="s">
        <v>97</v>
      </c>
      <c r="C65" s="158">
        <v>9163</v>
      </c>
      <c r="D65" s="158">
        <v>10284</v>
      </c>
      <c r="E65" s="158">
        <v>8944</v>
      </c>
      <c r="F65" s="158">
        <v>4602</v>
      </c>
      <c r="G65" s="158">
        <v>15115</v>
      </c>
      <c r="H65" s="158">
        <v>16204</v>
      </c>
      <c r="I65" s="159">
        <f>IFERROR(H65/G65-1,"-")</f>
        <v>7.2047634799867755E-2</v>
      </c>
      <c r="J65" s="160">
        <f t="shared" ref="J65:J76" si="24">IFERROR(H65/D65-1,"-")</f>
        <v>0.57565149747180078</v>
      </c>
      <c r="K65" s="158">
        <f t="shared" ref="K65:K75" si="25">H65-G65</f>
        <v>1089</v>
      </c>
      <c r="L65" s="158">
        <f t="shared" ref="L65:L76" si="26">H65-D65</f>
        <v>5920</v>
      </c>
      <c r="M65" s="159">
        <f>H65/H$8</f>
        <v>5.5228790137073335E-3</v>
      </c>
      <c r="N65" s="79"/>
    </row>
    <row r="66" spans="1:14" x14ac:dyDescent="0.25">
      <c r="A66" s="161" t="s">
        <v>103</v>
      </c>
      <c r="B66" s="162" t="s">
        <v>103</v>
      </c>
      <c r="C66" s="163">
        <v>2478</v>
      </c>
      <c r="D66" s="163">
        <v>3007</v>
      </c>
      <c r="E66" s="163">
        <v>1121</v>
      </c>
      <c r="F66" s="163">
        <v>969</v>
      </c>
      <c r="G66" s="163">
        <v>6204</v>
      </c>
      <c r="H66" s="163">
        <v>4275</v>
      </c>
      <c r="I66" s="164">
        <f>IFERROR(H66/G66-1,"-")</f>
        <v>-0.31092843326885877</v>
      </c>
      <c r="J66" s="165">
        <f t="shared" si="24"/>
        <v>0.42168274027269703</v>
      </c>
      <c r="K66" s="163">
        <f t="shared" si="25"/>
        <v>-1929</v>
      </c>
      <c r="L66" s="163">
        <f t="shared" si="26"/>
        <v>1268</v>
      </c>
      <c r="M66" s="164">
        <f>H66/H$8</f>
        <v>1.4570666368550265E-3</v>
      </c>
      <c r="N66" s="79"/>
    </row>
    <row r="67" spans="1:14" x14ac:dyDescent="0.25">
      <c r="A67" s="161" t="s">
        <v>100</v>
      </c>
      <c r="B67" s="162" t="s">
        <v>100</v>
      </c>
      <c r="C67" s="163">
        <v>6685</v>
      </c>
      <c r="D67" s="163">
        <v>7277</v>
      </c>
      <c r="E67" s="163">
        <v>7823</v>
      </c>
      <c r="F67" s="163">
        <v>3633</v>
      </c>
      <c r="G67" s="163">
        <v>8911</v>
      </c>
      <c r="H67" s="163">
        <v>11929</v>
      </c>
      <c r="I67" s="164">
        <f>IFERROR(H67/G67-1,"-")</f>
        <v>0.33868252721355629</v>
      </c>
      <c r="J67" s="165">
        <f t="shared" si="24"/>
        <v>0.63927442627456377</v>
      </c>
      <c r="K67" s="163">
        <f t="shared" si="25"/>
        <v>3018</v>
      </c>
      <c r="L67" s="163">
        <f t="shared" si="26"/>
        <v>4652</v>
      </c>
      <c r="M67" s="164">
        <f>H67/H$8</f>
        <v>4.0658123768523066E-3</v>
      </c>
      <c r="N67" s="79"/>
    </row>
    <row r="68" spans="1:14" x14ac:dyDescent="0.25">
      <c r="A68" s="161"/>
      <c r="B68" s="157" t="s">
        <v>107</v>
      </c>
      <c r="C68" s="158">
        <v>57444</v>
      </c>
      <c r="D68" s="158">
        <v>55385</v>
      </c>
      <c r="E68" s="158">
        <v>52912</v>
      </c>
      <c r="F68" s="158">
        <v>88224</v>
      </c>
      <c r="G68" s="158">
        <v>56527</v>
      </c>
      <c r="H68" s="158">
        <v>69996</v>
      </c>
      <c r="I68" s="159">
        <f>IFERROR(H68/G68-1,"-")</f>
        <v>0.23827551435597139</v>
      </c>
      <c r="J68" s="160">
        <f t="shared" si="24"/>
        <v>0.26380789022298456</v>
      </c>
      <c r="K68" s="158">
        <f t="shared" si="25"/>
        <v>13469</v>
      </c>
      <c r="L68" s="158">
        <f t="shared" si="26"/>
        <v>14611</v>
      </c>
      <c r="M68" s="159">
        <f>H68/H$8</f>
        <v>2.3857037734106301E-2</v>
      </c>
      <c r="N68" s="79"/>
    </row>
    <row r="69" spans="1:14" s="56" customFormat="1" x14ac:dyDescent="0.25">
      <c r="A69" s="161"/>
      <c r="B69" s="162" t="s">
        <v>110</v>
      </c>
      <c r="C69" s="163">
        <v>25694</v>
      </c>
      <c r="D69" s="163">
        <v>24154</v>
      </c>
      <c r="E69" s="163">
        <v>35775</v>
      </c>
      <c r="F69" s="163">
        <v>29417</v>
      </c>
      <c r="G69" s="163">
        <v>25945</v>
      </c>
      <c r="H69" s="163">
        <v>25089</v>
      </c>
      <c r="I69" s="164">
        <f t="shared" ref="I69:I76" si="27">IFERROR(H69/G69-1,"-")</f>
        <v>-3.2992869531701663E-2</v>
      </c>
      <c r="J69" s="165">
        <f t="shared" si="24"/>
        <v>3.8709944522646422E-2</v>
      </c>
      <c r="K69" s="163">
        <f t="shared" si="25"/>
        <v>-856</v>
      </c>
      <c r="L69" s="163">
        <f t="shared" si="26"/>
        <v>935</v>
      </c>
      <c r="M69" s="164">
        <f t="shared" ref="M69:M76" si="28">H69/H$8</f>
        <v>8.5511917782586568E-3</v>
      </c>
      <c r="N69" s="166"/>
    </row>
    <row r="70" spans="1:14" s="56" customFormat="1" x14ac:dyDescent="0.25">
      <c r="A70" s="161"/>
      <c r="B70" s="162" t="s">
        <v>113</v>
      </c>
      <c r="C70" s="163">
        <v>9151</v>
      </c>
      <c r="D70" s="163">
        <v>6869</v>
      </c>
      <c r="E70" s="163">
        <v>3201</v>
      </c>
      <c r="F70" s="163">
        <v>3771</v>
      </c>
      <c r="G70" s="163">
        <v>8580</v>
      </c>
      <c r="H70" s="163">
        <v>7575</v>
      </c>
      <c r="I70" s="164">
        <f t="shared" si="27"/>
        <v>-0.11713286713286708</v>
      </c>
      <c r="J70" s="165">
        <f t="shared" si="24"/>
        <v>0.10278060853108162</v>
      </c>
      <c r="K70" s="163">
        <f t="shared" si="25"/>
        <v>-1005</v>
      </c>
      <c r="L70" s="163">
        <f t="shared" si="26"/>
        <v>706</v>
      </c>
      <c r="M70" s="164">
        <f t="shared" si="28"/>
        <v>2.5818198302168011E-3</v>
      </c>
      <c r="N70" s="166"/>
    </row>
    <row r="71" spans="1:14" x14ac:dyDescent="0.25">
      <c r="A71" s="161"/>
      <c r="B71" s="162" t="s">
        <v>116</v>
      </c>
      <c r="C71" s="163">
        <v>3582</v>
      </c>
      <c r="D71" s="163">
        <v>4847</v>
      </c>
      <c r="E71" s="163">
        <v>3211</v>
      </c>
      <c r="F71" s="163">
        <v>13150</v>
      </c>
      <c r="G71" s="163">
        <v>3264</v>
      </c>
      <c r="H71" s="163">
        <v>4141</v>
      </c>
      <c r="I71" s="164">
        <f t="shared" si="27"/>
        <v>0.26868872549019618</v>
      </c>
      <c r="J71" s="165">
        <f t="shared" si="24"/>
        <v>-0.1456571074891686</v>
      </c>
      <c r="K71" s="163">
        <f t="shared" si="25"/>
        <v>877</v>
      </c>
      <c r="L71" s="163">
        <f t="shared" si="26"/>
        <v>-706</v>
      </c>
      <c r="M71" s="164">
        <f t="shared" si="28"/>
        <v>1.4113948405185181E-3</v>
      </c>
      <c r="N71" s="79"/>
    </row>
    <row r="72" spans="1:14" x14ac:dyDescent="0.25">
      <c r="A72" s="161"/>
      <c r="B72" s="162" t="s">
        <v>123</v>
      </c>
      <c r="C72" s="163">
        <v>1364</v>
      </c>
      <c r="D72" s="163">
        <v>1259</v>
      </c>
      <c r="E72" s="163">
        <v>1850</v>
      </c>
      <c r="F72" s="163">
        <v>2289</v>
      </c>
      <c r="G72" s="163">
        <v>2188</v>
      </c>
      <c r="H72" s="163">
        <v>3001</v>
      </c>
      <c r="I72" s="164">
        <f t="shared" si="27"/>
        <v>0.37157221206581359</v>
      </c>
      <c r="J72" s="165">
        <f t="shared" si="24"/>
        <v>1.3836378077839555</v>
      </c>
      <c r="K72" s="163">
        <f t="shared" si="25"/>
        <v>813</v>
      </c>
      <c r="L72" s="163">
        <f t="shared" si="26"/>
        <v>1742</v>
      </c>
      <c r="M72" s="164">
        <f t="shared" si="28"/>
        <v>1.0228437373571775E-3</v>
      </c>
      <c r="N72" s="79"/>
    </row>
    <row r="73" spans="1:14" x14ac:dyDescent="0.25">
      <c r="A73" s="161"/>
      <c r="B73" s="162" t="s">
        <v>119</v>
      </c>
      <c r="C73" s="163">
        <v>1647</v>
      </c>
      <c r="D73" s="163">
        <v>2341</v>
      </c>
      <c r="E73" s="163">
        <v>1687</v>
      </c>
      <c r="F73" s="163">
        <v>1644</v>
      </c>
      <c r="G73" s="163">
        <v>698</v>
      </c>
      <c r="H73" s="163">
        <v>1706</v>
      </c>
      <c r="I73" s="164">
        <f t="shared" si="27"/>
        <v>1.4441260744985671</v>
      </c>
      <c r="J73" s="165">
        <f t="shared" si="24"/>
        <v>-0.27125160187953867</v>
      </c>
      <c r="K73" s="163">
        <f t="shared" si="25"/>
        <v>1008</v>
      </c>
      <c r="L73" s="163">
        <f t="shared" si="26"/>
        <v>-635</v>
      </c>
      <c r="M73" s="164">
        <f t="shared" si="28"/>
        <v>5.8146331753793567E-4</v>
      </c>
      <c r="N73" s="79"/>
    </row>
    <row r="74" spans="1:14" x14ac:dyDescent="0.25">
      <c r="A74" s="161"/>
      <c r="B74" s="162" t="s">
        <v>128</v>
      </c>
      <c r="C74" s="163">
        <v>1198</v>
      </c>
      <c r="D74" s="163">
        <v>2322</v>
      </c>
      <c r="E74" s="163">
        <v>60</v>
      </c>
      <c r="F74" s="163">
        <v>5705</v>
      </c>
      <c r="G74" s="163">
        <v>1190</v>
      </c>
      <c r="H74" s="163">
        <v>2710</v>
      </c>
      <c r="I74" s="164">
        <f t="shared" si="27"/>
        <v>1.2773109243697478</v>
      </c>
      <c r="J74" s="165">
        <f t="shared" si="24"/>
        <v>0.16709732988802761</v>
      </c>
      <c r="K74" s="163">
        <f t="shared" si="25"/>
        <v>1520</v>
      </c>
      <c r="L74" s="163">
        <f t="shared" si="26"/>
        <v>388</v>
      </c>
      <c r="M74" s="164">
        <f t="shared" si="28"/>
        <v>9.2366095576073019E-4</v>
      </c>
      <c r="N74" s="79"/>
    </row>
    <row r="75" spans="1:14" x14ac:dyDescent="0.25">
      <c r="A75" s="161" t="s">
        <v>144</v>
      </c>
      <c r="B75" s="162" t="s">
        <v>131</v>
      </c>
      <c r="C75" s="163">
        <v>1536</v>
      </c>
      <c r="D75" s="163">
        <v>2081</v>
      </c>
      <c r="E75" s="163">
        <v>132</v>
      </c>
      <c r="F75" s="163">
        <v>1948</v>
      </c>
      <c r="G75" s="163">
        <v>291</v>
      </c>
      <c r="H75" s="163">
        <v>5685</v>
      </c>
      <c r="I75" s="164">
        <f t="shared" si="27"/>
        <v>18.536082474226806</v>
      </c>
      <c r="J75" s="165">
        <f t="shared" si="24"/>
        <v>1.7318596828447861</v>
      </c>
      <c r="K75" s="163">
        <f t="shared" si="25"/>
        <v>5394</v>
      </c>
      <c r="L75" s="163">
        <f t="shared" si="26"/>
        <v>3604</v>
      </c>
      <c r="M75" s="164">
        <f t="shared" si="28"/>
        <v>1.9376430012914211E-3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13272</v>
      </c>
      <c r="D76" s="169">
        <f t="shared" si="29"/>
        <v>11512</v>
      </c>
      <c r="E76" s="169">
        <f t="shared" si="29"/>
        <v>6996</v>
      </c>
      <c r="F76" s="169">
        <f t="shared" si="29"/>
        <v>30300</v>
      </c>
      <c r="G76" s="169">
        <f t="shared" si="29"/>
        <v>14371</v>
      </c>
      <c r="H76" s="169">
        <f t="shared" si="29"/>
        <v>20089</v>
      </c>
      <c r="I76" s="170">
        <f t="shared" si="27"/>
        <v>0.3978846287662654</v>
      </c>
      <c r="J76" s="171">
        <f t="shared" si="24"/>
        <v>0.74504864489228639</v>
      </c>
      <c r="K76" s="169">
        <f>H76-G76</f>
        <v>5718</v>
      </c>
      <c r="L76" s="169">
        <f t="shared" si="26"/>
        <v>8577</v>
      </c>
      <c r="M76" s="170">
        <f t="shared" si="28"/>
        <v>6.8470202731650588E-3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473719</v>
      </c>
      <c r="D78" s="176">
        <v>461041</v>
      </c>
      <c r="E78" s="176">
        <v>44846</v>
      </c>
      <c r="F78" s="176">
        <v>410037</v>
      </c>
      <c r="G78" s="176">
        <v>440835</v>
      </c>
      <c r="H78" s="176">
        <v>468874</v>
      </c>
      <c r="I78" s="177">
        <f>IFERROR(H78/G78-1,"-")</f>
        <v>6.3604296392074211E-2</v>
      </c>
      <c r="J78" s="177">
        <f>IFERROR(H78/D78-1,"-")</f>
        <v>1.6989812185901121E-2</v>
      </c>
      <c r="K78" s="176">
        <f>H78-G78</f>
        <v>28039</v>
      </c>
      <c r="L78" s="176">
        <f>H78-D78</f>
        <v>7833</v>
      </c>
      <c r="M78" s="177">
        <f>H78/H$8</f>
        <v>0.15980834205585115</v>
      </c>
      <c r="N78" s="79"/>
    </row>
    <row r="79" spans="1:14" x14ac:dyDescent="0.25">
      <c r="A79" s="161" t="s">
        <v>96</v>
      </c>
      <c r="B79" s="157" t="s">
        <v>97</v>
      </c>
      <c r="C79" s="158">
        <v>104972</v>
      </c>
      <c r="D79" s="158">
        <v>112849</v>
      </c>
      <c r="E79" s="158">
        <v>14280</v>
      </c>
      <c r="F79" s="158">
        <v>109752</v>
      </c>
      <c r="G79" s="158">
        <v>84951</v>
      </c>
      <c r="H79" s="158">
        <v>89457</v>
      </c>
      <c r="I79" s="159">
        <f>IFERROR(H79/G79-1,"-")</f>
        <v>5.3042342056008662E-2</v>
      </c>
      <c r="J79" s="160">
        <f t="shared" ref="J79:J90" si="30">IFERROR(H79/D79-1,"-")</f>
        <v>-0.20728584214304069</v>
      </c>
      <c r="K79" s="158">
        <f t="shared" ref="K79:K89" si="31">H79-G79</f>
        <v>4506</v>
      </c>
      <c r="L79" s="158">
        <f t="shared" ref="L79:L90" si="32">H79-D79</f>
        <v>-23392</v>
      </c>
      <c r="M79" s="159">
        <f>H79/H$8</f>
        <v>3.0490014066231603E-2</v>
      </c>
      <c r="N79" s="79"/>
    </row>
    <row r="80" spans="1:14" x14ac:dyDescent="0.25">
      <c r="A80" s="161" t="s">
        <v>103</v>
      </c>
      <c r="B80" s="162" t="s">
        <v>103</v>
      </c>
      <c r="C80" s="163">
        <v>12189</v>
      </c>
      <c r="D80" s="163">
        <v>10667</v>
      </c>
      <c r="E80" s="163">
        <v>7287</v>
      </c>
      <c r="F80" s="163">
        <v>14999</v>
      </c>
      <c r="G80" s="163">
        <v>13117</v>
      </c>
      <c r="H80" s="163">
        <v>15554</v>
      </c>
      <c r="I80" s="164">
        <f>IFERROR(H80/G80-1,"-")</f>
        <v>0.18578943355950295</v>
      </c>
      <c r="J80" s="165">
        <f t="shared" si="30"/>
        <v>0.45814193306459172</v>
      </c>
      <c r="K80" s="163">
        <f t="shared" si="31"/>
        <v>2437</v>
      </c>
      <c r="L80" s="163">
        <f t="shared" si="32"/>
        <v>4887</v>
      </c>
      <c r="M80" s="164">
        <f>H80/H$8</f>
        <v>5.3013367180451652E-3</v>
      </c>
      <c r="N80" s="79"/>
    </row>
    <row r="81" spans="1:14" x14ac:dyDescent="0.25">
      <c r="A81" s="161" t="s">
        <v>100</v>
      </c>
      <c r="B81" s="162" t="s">
        <v>100</v>
      </c>
      <c r="C81" s="163">
        <v>92783</v>
      </c>
      <c r="D81" s="163">
        <v>102182</v>
      </c>
      <c r="E81" s="163">
        <v>6993</v>
      </c>
      <c r="F81" s="163">
        <v>94753</v>
      </c>
      <c r="G81" s="163">
        <v>71834</v>
      </c>
      <c r="H81" s="163">
        <v>73903</v>
      </c>
      <c r="I81" s="164">
        <f>IFERROR(H81/G81-1,"-")</f>
        <v>2.8802516913996268E-2</v>
      </c>
      <c r="J81" s="165">
        <f t="shared" si="30"/>
        <v>-0.2767512869194183</v>
      </c>
      <c r="K81" s="163">
        <f t="shared" si="31"/>
        <v>2069</v>
      </c>
      <c r="L81" s="163">
        <f t="shared" si="32"/>
        <v>-28279</v>
      </c>
      <c r="M81" s="164">
        <f>H81/H$8</f>
        <v>2.5188677348186438E-2</v>
      </c>
      <c r="N81" s="79"/>
    </row>
    <row r="82" spans="1:14" x14ac:dyDescent="0.25">
      <c r="A82" s="161"/>
      <c r="B82" s="157" t="s">
        <v>107</v>
      </c>
      <c r="C82" s="158">
        <v>368747</v>
      </c>
      <c r="D82" s="158">
        <v>348192</v>
      </c>
      <c r="E82" s="158">
        <v>30566</v>
      </c>
      <c r="F82" s="158">
        <v>300285</v>
      </c>
      <c r="G82" s="158">
        <v>355884</v>
      </c>
      <c r="H82" s="158">
        <v>379417</v>
      </c>
      <c r="I82" s="159">
        <f>IFERROR(H82/G82-1,"-")</f>
        <v>6.6125479088691819E-2</v>
      </c>
      <c r="J82" s="160">
        <f t="shared" si="30"/>
        <v>8.9677534233985945E-2</v>
      </c>
      <c r="K82" s="158">
        <f t="shared" si="31"/>
        <v>23533</v>
      </c>
      <c r="L82" s="158">
        <f t="shared" si="32"/>
        <v>31225</v>
      </c>
      <c r="M82" s="159">
        <f>H82/H$8</f>
        <v>0.12931832798961956</v>
      </c>
      <c r="N82" s="79"/>
    </row>
    <row r="83" spans="1:14" s="56" customFormat="1" x14ac:dyDescent="0.25">
      <c r="A83" s="161"/>
      <c r="B83" s="162" t="s">
        <v>110</v>
      </c>
      <c r="C83" s="163">
        <v>47703</v>
      </c>
      <c r="D83" s="163">
        <v>53911</v>
      </c>
      <c r="E83" s="163">
        <v>6245</v>
      </c>
      <c r="F83" s="163">
        <v>47781</v>
      </c>
      <c r="G83" s="163">
        <v>62747</v>
      </c>
      <c r="H83" s="163">
        <v>67375</v>
      </c>
      <c r="I83" s="164">
        <f t="shared" ref="I83:I90" si="33">IFERROR(H83/G83-1,"-")</f>
        <v>7.3756514255661543E-2</v>
      </c>
      <c r="J83" s="165">
        <f t="shared" si="30"/>
        <v>0.24974495001020203</v>
      </c>
      <c r="K83" s="163">
        <f t="shared" si="31"/>
        <v>4628</v>
      </c>
      <c r="L83" s="163">
        <f t="shared" si="32"/>
        <v>13464</v>
      </c>
      <c r="M83" s="164">
        <f t="shared" ref="M83:M90" si="34">H83/H$8</f>
        <v>2.2963711031136237E-2</v>
      </c>
      <c r="N83" s="166"/>
    </row>
    <row r="84" spans="1:14" s="56" customFormat="1" x14ac:dyDescent="0.25">
      <c r="A84" s="161"/>
      <c r="B84" s="162" t="s">
        <v>113</v>
      </c>
      <c r="C84" s="163">
        <v>173343</v>
      </c>
      <c r="D84" s="163">
        <v>151824</v>
      </c>
      <c r="E84" s="163">
        <v>12813</v>
      </c>
      <c r="F84" s="163">
        <v>120073</v>
      </c>
      <c r="G84" s="163">
        <v>136634</v>
      </c>
      <c r="H84" s="163">
        <v>141819</v>
      </c>
      <c r="I84" s="164">
        <f t="shared" si="33"/>
        <v>3.7948094910490893E-2</v>
      </c>
      <c r="J84" s="165">
        <f t="shared" si="30"/>
        <v>-6.5898672146696202E-2</v>
      </c>
      <c r="K84" s="163">
        <f t="shared" si="31"/>
        <v>5185</v>
      </c>
      <c r="L84" s="163">
        <f t="shared" si="32"/>
        <v>-10005</v>
      </c>
      <c r="M84" s="164">
        <f t="shared" si="34"/>
        <v>4.8336779736173799E-2</v>
      </c>
      <c r="N84" s="166"/>
    </row>
    <row r="85" spans="1:14" x14ac:dyDescent="0.25">
      <c r="A85" s="161"/>
      <c r="B85" s="162" t="s">
        <v>116</v>
      </c>
      <c r="C85" s="163">
        <v>7921</v>
      </c>
      <c r="D85" s="163">
        <v>10701</v>
      </c>
      <c r="E85" s="163">
        <v>2033</v>
      </c>
      <c r="F85" s="163">
        <v>14877</v>
      </c>
      <c r="G85" s="163">
        <v>23544</v>
      </c>
      <c r="H85" s="163">
        <v>25480</v>
      </c>
      <c r="I85" s="164">
        <f t="shared" si="33"/>
        <v>8.2229018008834531E-2</v>
      </c>
      <c r="J85" s="165">
        <f t="shared" si="30"/>
        <v>1.3810858798243153</v>
      </c>
      <c r="K85" s="163">
        <f t="shared" si="31"/>
        <v>1936</v>
      </c>
      <c r="L85" s="163">
        <f t="shared" si="32"/>
        <v>14779</v>
      </c>
      <c r="M85" s="164">
        <f t="shared" si="34"/>
        <v>8.6844579899569771E-3</v>
      </c>
      <c r="N85" s="79"/>
    </row>
    <row r="86" spans="1:14" x14ac:dyDescent="0.25">
      <c r="A86" s="161"/>
      <c r="B86" s="162" t="s">
        <v>123</v>
      </c>
      <c r="C86" s="163">
        <v>5232</v>
      </c>
      <c r="D86" s="163">
        <v>4718</v>
      </c>
      <c r="E86" s="163">
        <v>553</v>
      </c>
      <c r="F86" s="163">
        <v>6873</v>
      </c>
      <c r="G86" s="163">
        <v>7535</v>
      </c>
      <c r="H86" s="163">
        <v>12303</v>
      </c>
      <c r="I86" s="164">
        <f t="shared" si="33"/>
        <v>0.63278035832780355</v>
      </c>
      <c r="J86" s="165">
        <f t="shared" si="30"/>
        <v>1.6076727426875794</v>
      </c>
      <c r="K86" s="163">
        <f t="shared" si="31"/>
        <v>4768</v>
      </c>
      <c r="L86" s="163">
        <f t="shared" si="32"/>
        <v>7585</v>
      </c>
      <c r="M86" s="164">
        <f t="shared" si="34"/>
        <v>4.1932844054333078E-3</v>
      </c>
      <c r="N86" s="79"/>
    </row>
    <row r="87" spans="1:14" x14ac:dyDescent="0.25">
      <c r="A87" s="161"/>
      <c r="B87" s="162" t="s">
        <v>119</v>
      </c>
      <c r="C87" s="163">
        <v>3196</v>
      </c>
      <c r="D87" s="163">
        <v>2949</v>
      </c>
      <c r="E87" s="163">
        <v>337</v>
      </c>
      <c r="F87" s="163">
        <v>3870</v>
      </c>
      <c r="G87" s="163">
        <v>3615</v>
      </c>
      <c r="H87" s="163">
        <v>4832</v>
      </c>
      <c r="I87" s="164">
        <f t="shared" si="33"/>
        <v>0.33665283540802204</v>
      </c>
      <c r="J87" s="165">
        <f t="shared" si="30"/>
        <v>0.63852153272295697</v>
      </c>
      <c r="K87" s="163">
        <f t="shared" si="31"/>
        <v>1217</v>
      </c>
      <c r="L87" s="163">
        <f t="shared" si="32"/>
        <v>1883</v>
      </c>
      <c r="M87" s="164">
        <f t="shared" si="34"/>
        <v>1.6469113425224534E-3</v>
      </c>
      <c r="N87" s="79"/>
    </row>
    <row r="88" spans="1:14" x14ac:dyDescent="0.25">
      <c r="A88" s="161"/>
      <c r="B88" s="162" t="s">
        <v>128</v>
      </c>
      <c r="C88" s="163">
        <v>9307</v>
      </c>
      <c r="D88" s="163">
        <v>8476</v>
      </c>
      <c r="E88" s="163">
        <v>120</v>
      </c>
      <c r="F88" s="163">
        <v>10183</v>
      </c>
      <c r="G88" s="163">
        <v>9612</v>
      </c>
      <c r="H88" s="163">
        <v>6874</v>
      </c>
      <c r="I88" s="164">
        <f t="shared" si="33"/>
        <v>-0.28485226799833541</v>
      </c>
      <c r="J88" s="165">
        <f t="shared" si="30"/>
        <v>-0.18900424728645593</v>
      </c>
      <c r="K88" s="163">
        <f t="shared" si="31"/>
        <v>-2738</v>
      </c>
      <c r="L88" s="163">
        <f t="shared" si="32"/>
        <v>-1602</v>
      </c>
      <c r="M88" s="164">
        <f t="shared" si="34"/>
        <v>2.3428949852026789E-3</v>
      </c>
      <c r="N88" s="79"/>
    </row>
    <row r="89" spans="1:14" x14ac:dyDescent="0.25">
      <c r="A89" s="161" t="s">
        <v>144</v>
      </c>
      <c r="B89" s="162" t="s">
        <v>131</v>
      </c>
      <c r="C89" s="163">
        <v>18112</v>
      </c>
      <c r="D89" s="163">
        <v>19271</v>
      </c>
      <c r="E89" s="163">
        <v>490</v>
      </c>
      <c r="F89" s="163">
        <v>13657</v>
      </c>
      <c r="G89" s="163">
        <v>14110</v>
      </c>
      <c r="H89" s="163">
        <v>12135</v>
      </c>
      <c r="I89" s="164">
        <f t="shared" si="33"/>
        <v>-0.13997165131112688</v>
      </c>
      <c r="J89" s="165">
        <f t="shared" si="30"/>
        <v>-0.37029733796896891</v>
      </c>
      <c r="K89" s="163">
        <f t="shared" si="31"/>
        <v>-1975</v>
      </c>
      <c r="L89" s="163">
        <f t="shared" si="32"/>
        <v>-7136</v>
      </c>
      <c r="M89" s="164">
        <f t="shared" si="34"/>
        <v>4.136024242862163E-3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103933</v>
      </c>
      <c r="D90" s="169">
        <f t="shared" si="35"/>
        <v>96342</v>
      </c>
      <c r="E90" s="169">
        <f t="shared" si="35"/>
        <v>7975</v>
      </c>
      <c r="F90" s="169">
        <f t="shared" si="35"/>
        <v>82971</v>
      </c>
      <c r="G90" s="169">
        <f t="shared" si="35"/>
        <v>98087</v>
      </c>
      <c r="H90" s="169">
        <f t="shared" si="35"/>
        <v>108599</v>
      </c>
      <c r="I90" s="170">
        <f t="shared" si="33"/>
        <v>0.10717016526145162</v>
      </c>
      <c r="J90" s="171">
        <f t="shared" si="30"/>
        <v>0.12722384837350265</v>
      </c>
      <c r="K90" s="169">
        <f>H90-G90</f>
        <v>10512</v>
      </c>
      <c r="L90" s="169">
        <f t="shared" si="32"/>
        <v>12257</v>
      </c>
      <c r="M90" s="170">
        <f t="shared" si="34"/>
        <v>3.7014264256331933E-2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12922</v>
      </c>
      <c r="D92" s="176">
        <v>13020</v>
      </c>
      <c r="E92" s="176">
        <v>4049</v>
      </c>
      <c r="F92" s="176">
        <v>12114</v>
      </c>
      <c r="G92" s="176">
        <v>11864</v>
      </c>
      <c r="H92" s="176">
        <v>13319</v>
      </c>
      <c r="I92" s="177">
        <f>IFERROR(H92/G92-1,"-")</f>
        <v>0.12263991908293992</v>
      </c>
      <c r="J92" s="177">
        <f>IFERROR(H92/D92-1,"-")</f>
        <v>2.2964669738863241E-2</v>
      </c>
      <c r="K92" s="176">
        <f>H92-G92</f>
        <v>1455</v>
      </c>
      <c r="L92" s="176">
        <f>H92-D92</f>
        <v>299</v>
      </c>
      <c r="M92" s="177">
        <f>H92/H$8</f>
        <v>4.5395720552683268E-3</v>
      </c>
      <c r="N92" s="79"/>
    </row>
    <row r="93" spans="1:14" x14ac:dyDescent="0.25">
      <c r="A93" s="161" t="s">
        <v>96</v>
      </c>
      <c r="B93" s="157" t="s">
        <v>97</v>
      </c>
      <c r="C93" s="158">
        <v>6379</v>
      </c>
      <c r="D93" s="158">
        <v>6906</v>
      </c>
      <c r="E93" s="158">
        <v>2474</v>
      </c>
      <c r="F93" s="158">
        <v>6120</v>
      </c>
      <c r="G93" s="158">
        <v>4800</v>
      </c>
      <c r="H93" s="158">
        <v>6283</v>
      </c>
      <c r="I93" s="159">
        <f>IFERROR(H93/G93-1,"-")</f>
        <v>0.30895833333333322</v>
      </c>
      <c r="J93" s="160">
        <f t="shared" ref="J93:J104" si="36">IFERROR(H93/D93-1,"-")</f>
        <v>-9.0211410367796119E-2</v>
      </c>
      <c r="K93" s="158">
        <f t="shared" ref="K93:K103" si="37">H93-G93</f>
        <v>1483</v>
      </c>
      <c r="L93" s="158">
        <f t="shared" ref="L93:L104" si="38">H93-D93</f>
        <v>-623</v>
      </c>
      <c r="M93" s="159">
        <f>H93/H$8</f>
        <v>2.1414619133006156E-3</v>
      </c>
      <c r="N93" s="79"/>
    </row>
    <row r="94" spans="1:14" x14ac:dyDescent="0.25">
      <c r="A94" s="161" t="s">
        <v>103</v>
      </c>
      <c r="B94" s="162" t="s">
        <v>103</v>
      </c>
      <c r="C94" s="163">
        <v>2989</v>
      </c>
      <c r="D94" s="163">
        <v>4113</v>
      </c>
      <c r="E94" s="163">
        <v>1793</v>
      </c>
      <c r="F94" s="163">
        <v>2999</v>
      </c>
      <c r="G94" s="163">
        <v>1914</v>
      </c>
      <c r="H94" s="163">
        <v>2574</v>
      </c>
      <c r="I94" s="164">
        <f>IFERROR(H94/G94-1,"-")</f>
        <v>0.34482758620689657</v>
      </c>
      <c r="J94" s="165">
        <f t="shared" si="36"/>
        <v>-0.37417943107221008</v>
      </c>
      <c r="K94" s="163">
        <f t="shared" si="37"/>
        <v>660</v>
      </c>
      <c r="L94" s="163">
        <f t="shared" si="38"/>
        <v>-1539</v>
      </c>
      <c r="M94" s="164">
        <f>H94/H$8</f>
        <v>8.7730749082218435E-4</v>
      </c>
      <c r="N94" s="79"/>
    </row>
    <row r="95" spans="1:14" x14ac:dyDescent="0.25">
      <c r="A95" s="161" t="s">
        <v>100</v>
      </c>
      <c r="B95" s="162" t="s">
        <v>100</v>
      </c>
      <c r="C95" s="163">
        <v>3390</v>
      </c>
      <c r="D95" s="163">
        <v>2793</v>
      </c>
      <c r="E95" s="163">
        <v>681</v>
      </c>
      <c r="F95" s="163">
        <v>3121</v>
      </c>
      <c r="G95" s="163">
        <v>2886</v>
      </c>
      <c r="H95" s="163">
        <v>3709</v>
      </c>
      <c r="I95" s="164">
        <f>IFERROR(H95/G95-1,"-")</f>
        <v>0.28516978516978519</v>
      </c>
      <c r="J95" s="165">
        <f t="shared" si="36"/>
        <v>0.32796276405298963</v>
      </c>
      <c r="K95" s="163">
        <f t="shared" si="37"/>
        <v>823</v>
      </c>
      <c r="L95" s="163">
        <f t="shared" si="38"/>
        <v>916</v>
      </c>
      <c r="M95" s="164">
        <f>H95/H$8</f>
        <v>1.2641544224784311E-3</v>
      </c>
      <c r="N95" s="79"/>
    </row>
    <row r="96" spans="1:14" x14ac:dyDescent="0.25">
      <c r="A96" s="161"/>
      <c r="B96" s="157" t="s">
        <v>107</v>
      </c>
      <c r="C96" s="158">
        <v>6543</v>
      </c>
      <c r="D96" s="158">
        <v>6114</v>
      </c>
      <c r="E96" s="158">
        <v>1575</v>
      </c>
      <c r="F96" s="158">
        <v>5994</v>
      </c>
      <c r="G96" s="158">
        <v>7064</v>
      </c>
      <c r="H96" s="158">
        <v>7036</v>
      </c>
      <c r="I96" s="159">
        <f>IFERROR(H96/G96-1,"-")</f>
        <v>-3.9637599093997888E-3</v>
      </c>
      <c r="J96" s="160">
        <f t="shared" si="36"/>
        <v>0.15080143931959444</v>
      </c>
      <c r="K96" s="158">
        <f t="shared" si="37"/>
        <v>-28</v>
      </c>
      <c r="L96" s="158">
        <f t="shared" si="38"/>
        <v>922</v>
      </c>
      <c r="M96" s="159">
        <f>H96/H$8</f>
        <v>2.3981101419677112E-3</v>
      </c>
      <c r="N96" s="79"/>
    </row>
    <row r="97" spans="1:14" s="56" customFormat="1" x14ac:dyDescent="0.25">
      <c r="A97" s="161"/>
      <c r="B97" s="162" t="s">
        <v>110</v>
      </c>
      <c r="C97" s="163">
        <v>601</v>
      </c>
      <c r="D97" s="163">
        <v>767</v>
      </c>
      <c r="E97" s="163">
        <v>136</v>
      </c>
      <c r="F97" s="163">
        <v>948</v>
      </c>
      <c r="G97" s="163">
        <v>1233</v>
      </c>
      <c r="H97" s="163">
        <v>859</v>
      </c>
      <c r="I97" s="164">
        <f t="shared" ref="I97:I104" si="39">IFERROR(H97/G97-1,"-")</f>
        <v>-0.30332522303325227</v>
      </c>
      <c r="J97" s="165">
        <f t="shared" si="36"/>
        <v>0.11994784876140807</v>
      </c>
      <c r="K97" s="163">
        <f t="shared" si="37"/>
        <v>-374</v>
      </c>
      <c r="L97" s="163">
        <f t="shared" si="38"/>
        <v>92</v>
      </c>
      <c r="M97" s="164">
        <f t="shared" ref="M97:M104" si="40">H97/H$8</f>
        <v>2.9277666457508015E-4</v>
      </c>
      <c r="N97" s="166"/>
    </row>
    <row r="98" spans="1:14" s="56" customFormat="1" x14ac:dyDescent="0.25">
      <c r="A98" s="161"/>
      <c r="B98" s="162" t="s">
        <v>113</v>
      </c>
      <c r="C98" s="163">
        <v>2525</v>
      </c>
      <c r="D98" s="163">
        <v>2257</v>
      </c>
      <c r="E98" s="163">
        <v>199</v>
      </c>
      <c r="F98" s="163">
        <v>1833</v>
      </c>
      <c r="G98" s="163">
        <v>2036</v>
      </c>
      <c r="H98" s="163">
        <v>2476</v>
      </c>
      <c r="I98" s="164">
        <f t="shared" si="39"/>
        <v>0.21611001964636545</v>
      </c>
      <c r="J98" s="165">
        <f t="shared" si="36"/>
        <v>9.7031457687195344E-2</v>
      </c>
      <c r="K98" s="163">
        <f t="shared" si="37"/>
        <v>440</v>
      </c>
      <c r="L98" s="163">
        <f t="shared" si="38"/>
        <v>219</v>
      </c>
      <c r="M98" s="164">
        <f t="shared" si="40"/>
        <v>8.4390572932234985E-4</v>
      </c>
      <c r="N98" s="166"/>
    </row>
    <row r="99" spans="1:14" x14ac:dyDescent="0.25">
      <c r="A99" s="161"/>
      <c r="B99" s="162" t="s">
        <v>116</v>
      </c>
      <c r="C99" s="163">
        <v>752</v>
      </c>
      <c r="D99" s="163">
        <v>835</v>
      </c>
      <c r="E99" s="163">
        <v>445</v>
      </c>
      <c r="F99" s="163">
        <v>717</v>
      </c>
      <c r="G99" s="163">
        <v>679</v>
      </c>
      <c r="H99" s="163">
        <v>714</v>
      </c>
      <c r="I99" s="164">
        <f t="shared" si="39"/>
        <v>5.1546391752577359E-2</v>
      </c>
      <c r="J99" s="165">
        <f t="shared" si="36"/>
        <v>-0.14491017964071862</v>
      </c>
      <c r="K99" s="163">
        <f t="shared" si="37"/>
        <v>35</v>
      </c>
      <c r="L99" s="163">
        <f t="shared" si="38"/>
        <v>-121</v>
      </c>
      <c r="M99" s="164">
        <f t="shared" si="40"/>
        <v>2.4335569092736583E-4</v>
      </c>
      <c r="N99" s="79"/>
    </row>
    <row r="100" spans="1:14" x14ac:dyDescent="0.25">
      <c r="A100" s="161"/>
      <c r="B100" s="162" t="s">
        <v>123</v>
      </c>
      <c r="C100" s="163">
        <v>156</v>
      </c>
      <c r="D100" s="163">
        <v>197</v>
      </c>
      <c r="E100" s="163">
        <v>14</v>
      </c>
      <c r="F100" s="163">
        <v>374</v>
      </c>
      <c r="G100" s="163">
        <v>365</v>
      </c>
      <c r="H100" s="163">
        <v>215</v>
      </c>
      <c r="I100" s="164">
        <f t="shared" si="39"/>
        <v>-0.41095890410958902</v>
      </c>
      <c r="J100" s="165">
        <f t="shared" si="36"/>
        <v>9.137055837563457E-2</v>
      </c>
      <c r="K100" s="163">
        <f t="shared" si="37"/>
        <v>-150</v>
      </c>
      <c r="L100" s="163">
        <f t="shared" si="38"/>
        <v>18</v>
      </c>
      <c r="M100" s="164">
        <f t="shared" si="40"/>
        <v>7.3279374719024718E-5</v>
      </c>
      <c r="N100" s="79"/>
    </row>
    <row r="101" spans="1:14" x14ac:dyDescent="0.25">
      <c r="A101" s="161"/>
      <c r="B101" s="162" t="s">
        <v>119</v>
      </c>
      <c r="C101" s="163">
        <v>184</v>
      </c>
      <c r="D101" s="163">
        <v>114</v>
      </c>
      <c r="E101" s="163">
        <v>36</v>
      </c>
      <c r="F101" s="163">
        <v>112</v>
      </c>
      <c r="G101" s="163">
        <v>162</v>
      </c>
      <c r="H101" s="163">
        <v>348</v>
      </c>
      <c r="I101" s="164">
        <f t="shared" si="39"/>
        <v>1.1481481481481484</v>
      </c>
      <c r="J101" s="165">
        <f t="shared" si="36"/>
        <v>2.0526315789473686</v>
      </c>
      <c r="K101" s="163">
        <f t="shared" si="37"/>
        <v>186</v>
      </c>
      <c r="L101" s="163">
        <f t="shared" si="38"/>
        <v>234</v>
      </c>
      <c r="M101" s="164">
        <f t="shared" si="40"/>
        <v>1.1861033675451444E-4</v>
      </c>
      <c r="N101" s="79"/>
    </row>
    <row r="102" spans="1:14" x14ac:dyDescent="0.25">
      <c r="A102" s="161"/>
      <c r="B102" s="162" t="s">
        <v>128</v>
      </c>
      <c r="C102" s="163">
        <v>115</v>
      </c>
      <c r="D102" s="163">
        <v>74</v>
      </c>
      <c r="E102" s="163">
        <v>2</v>
      </c>
      <c r="F102" s="163">
        <v>101</v>
      </c>
      <c r="G102" s="163">
        <v>34</v>
      </c>
      <c r="H102" s="163">
        <v>10</v>
      </c>
      <c r="I102" s="164">
        <f t="shared" si="39"/>
        <v>-0.70588235294117641</v>
      </c>
      <c r="J102" s="165">
        <f t="shared" si="36"/>
        <v>-0.86486486486486491</v>
      </c>
      <c r="K102" s="163">
        <f t="shared" si="37"/>
        <v>-24</v>
      </c>
      <c r="L102" s="163">
        <f t="shared" si="38"/>
        <v>-64</v>
      </c>
      <c r="M102" s="164">
        <f t="shared" si="40"/>
        <v>3.4083430101871964E-6</v>
      </c>
      <c r="N102" s="79"/>
    </row>
    <row r="103" spans="1:14" x14ac:dyDescent="0.25">
      <c r="A103" s="161" t="s">
        <v>144</v>
      </c>
      <c r="B103" s="162" t="s">
        <v>131</v>
      </c>
      <c r="C103" s="163">
        <v>97</v>
      </c>
      <c r="D103" s="163">
        <v>110</v>
      </c>
      <c r="E103" s="163">
        <v>10</v>
      </c>
      <c r="F103" s="163">
        <v>94</v>
      </c>
      <c r="G103" s="163">
        <v>147</v>
      </c>
      <c r="H103" s="163">
        <v>160</v>
      </c>
      <c r="I103" s="164">
        <f t="shared" si="39"/>
        <v>8.8435374149659962E-2</v>
      </c>
      <c r="J103" s="165">
        <f t="shared" si="36"/>
        <v>0.45454545454545459</v>
      </c>
      <c r="K103" s="163">
        <f t="shared" si="37"/>
        <v>13</v>
      </c>
      <c r="L103" s="163">
        <f t="shared" si="38"/>
        <v>50</v>
      </c>
      <c r="M103" s="164">
        <f t="shared" si="40"/>
        <v>5.4533488162995142E-5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2113</v>
      </c>
      <c r="D104" s="169">
        <f t="shared" si="41"/>
        <v>1760</v>
      </c>
      <c r="E104" s="169">
        <f t="shared" si="41"/>
        <v>733</v>
      </c>
      <c r="F104" s="169">
        <f t="shared" si="41"/>
        <v>1815</v>
      </c>
      <c r="G104" s="169">
        <f t="shared" si="41"/>
        <v>2408</v>
      </c>
      <c r="H104" s="169">
        <f t="shared" si="41"/>
        <v>2254</v>
      </c>
      <c r="I104" s="170">
        <f t="shared" si="39"/>
        <v>-6.3953488372093026E-2</v>
      </c>
      <c r="J104" s="171">
        <f t="shared" si="36"/>
        <v>0.28068181818181825</v>
      </c>
      <c r="K104" s="169">
        <f>H104-G104</f>
        <v>-154</v>
      </c>
      <c r="L104" s="169">
        <f t="shared" si="38"/>
        <v>494</v>
      </c>
      <c r="M104" s="170">
        <f t="shared" si="40"/>
        <v>7.6824051449619402E-4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86481</v>
      </c>
      <c r="D106" s="176">
        <v>89250</v>
      </c>
      <c r="E106" s="176">
        <v>41809</v>
      </c>
      <c r="F106" s="176">
        <v>108987</v>
      </c>
      <c r="G106" s="176">
        <v>119696</v>
      </c>
      <c r="H106" s="176">
        <v>97837</v>
      </c>
      <c r="I106" s="177">
        <f>IFERROR(H106/G106-1,"-")</f>
        <v>-0.18262097313193426</v>
      </c>
      <c r="J106" s="177">
        <f>IFERROR(H106/D106-1,"-")</f>
        <v>9.6212885154061567E-2</v>
      </c>
      <c r="K106" s="176">
        <f>H106-G106</f>
        <v>-21859</v>
      </c>
      <c r="L106" s="176">
        <f>H106-D106</f>
        <v>8587</v>
      </c>
      <c r="M106" s="177">
        <f>H106/H$8</f>
        <v>3.3346205508768476E-2</v>
      </c>
      <c r="N106" s="79"/>
    </row>
    <row r="107" spans="1:14" x14ac:dyDescent="0.25">
      <c r="A107" s="161" t="s">
        <v>96</v>
      </c>
      <c r="B107" s="157" t="s">
        <v>97</v>
      </c>
      <c r="C107" s="158">
        <v>6216</v>
      </c>
      <c r="D107" s="158">
        <v>15050</v>
      </c>
      <c r="E107" s="158">
        <v>7870</v>
      </c>
      <c r="F107" s="158">
        <v>21520</v>
      </c>
      <c r="G107" s="158">
        <v>15397</v>
      </c>
      <c r="H107" s="158">
        <v>13481</v>
      </c>
      <c r="I107" s="159">
        <f>IFERROR(H107/G107-1,"-")</f>
        <v>-0.12443982594011815</v>
      </c>
      <c r="J107" s="160">
        <f t="shared" ref="J107:J118" si="42">IFERROR(H107/D107-1,"-")</f>
        <v>-0.10425249169435213</v>
      </c>
      <c r="K107" s="158">
        <f t="shared" ref="K107:K117" si="43">H107-G107</f>
        <v>-1916</v>
      </c>
      <c r="L107" s="158">
        <f t="shared" ref="L107:L118" si="44">H107-D107</f>
        <v>-1569</v>
      </c>
      <c r="M107" s="159">
        <f>H107/H$8</f>
        <v>4.5947872120333591E-3</v>
      </c>
      <c r="N107" s="79"/>
    </row>
    <row r="108" spans="1:14" x14ac:dyDescent="0.25">
      <c r="A108" s="161" t="s">
        <v>103</v>
      </c>
      <c r="B108" s="162" t="s">
        <v>103</v>
      </c>
      <c r="C108" s="163">
        <v>1712</v>
      </c>
      <c r="D108" s="163">
        <v>2428</v>
      </c>
      <c r="E108" s="163">
        <v>5267</v>
      </c>
      <c r="F108" s="163">
        <v>5365</v>
      </c>
      <c r="G108" s="163">
        <v>2175</v>
      </c>
      <c r="H108" s="163">
        <v>3501</v>
      </c>
      <c r="I108" s="164">
        <f>IFERROR(H108/G108-1,"-")</f>
        <v>0.60965517241379308</v>
      </c>
      <c r="J108" s="165">
        <f t="shared" si="42"/>
        <v>0.44192751235584837</v>
      </c>
      <c r="K108" s="163">
        <f t="shared" si="43"/>
        <v>1326</v>
      </c>
      <c r="L108" s="163">
        <f t="shared" si="44"/>
        <v>1073</v>
      </c>
      <c r="M108" s="164">
        <f>H108/H$8</f>
        <v>1.1932608878665375E-3</v>
      </c>
      <c r="N108" s="79"/>
    </row>
    <row r="109" spans="1:14" x14ac:dyDescent="0.25">
      <c r="A109" s="161" t="s">
        <v>100</v>
      </c>
      <c r="B109" s="162" t="s">
        <v>100</v>
      </c>
      <c r="C109" s="163">
        <v>4504</v>
      </c>
      <c r="D109" s="163">
        <v>12622</v>
      </c>
      <c r="E109" s="163">
        <v>2603</v>
      </c>
      <c r="F109" s="163">
        <v>16155</v>
      </c>
      <c r="G109" s="163">
        <v>13222</v>
      </c>
      <c r="H109" s="163">
        <v>9980</v>
      </c>
      <c r="I109" s="164">
        <f>IFERROR(H109/G109-1,"-")</f>
        <v>-0.24519739827560127</v>
      </c>
      <c r="J109" s="165">
        <f t="shared" si="42"/>
        <v>-0.20931706544129303</v>
      </c>
      <c r="K109" s="163">
        <f t="shared" si="43"/>
        <v>-3242</v>
      </c>
      <c r="L109" s="163">
        <f t="shared" si="44"/>
        <v>-2642</v>
      </c>
      <c r="M109" s="164">
        <f>H109/H$8</f>
        <v>3.4015263241668221E-3</v>
      </c>
      <c r="N109" s="79"/>
    </row>
    <row r="110" spans="1:14" x14ac:dyDescent="0.25">
      <c r="A110" s="161"/>
      <c r="B110" s="157" t="s">
        <v>107</v>
      </c>
      <c r="C110" s="158">
        <v>80265</v>
      </c>
      <c r="D110" s="158">
        <v>74200</v>
      </c>
      <c r="E110" s="158">
        <v>33939</v>
      </c>
      <c r="F110" s="158">
        <v>87467</v>
      </c>
      <c r="G110" s="158">
        <v>104299</v>
      </c>
      <c r="H110" s="158">
        <v>84356</v>
      </c>
      <c r="I110" s="159">
        <f>IFERROR(H110/G110-1,"-")</f>
        <v>-0.1912098869596065</v>
      </c>
      <c r="J110" s="160">
        <f t="shared" si="42"/>
        <v>0.13687331536388148</v>
      </c>
      <c r="K110" s="158">
        <f t="shared" si="43"/>
        <v>-19943</v>
      </c>
      <c r="L110" s="158">
        <f t="shared" si="44"/>
        <v>10156</v>
      </c>
      <c r="M110" s="159">
        <f>H110/H$8</f>
        <v>2.8751418296735113E-2</v>
      </c>
      <c r="N110" s="79"/>
    </row>
    <row r="111" spans="1:14" s="56" customFormat="1" x14ac:dyDescent="0.25">
      <c r="A111" s="161"/>
      <c r="B111" s="162" t="s">
        <v>110</v>
      </c>
      <c r="C111" s="163">
        <v>40569</v>
      </c>
      <c r="D111" s="163">
        <v>36576</v>
      </c>
      <c r="E111" s="163">
        <v>28677</v>
      </c>
      <c r="F111" s="163">
        <v>53949</v>
      </c>
      <c r="G111" s="163">
        <v>62797</v>
      </c>
      <c r="H111" s="163">
        <v>44607</v>
      </c>
      <c r="I111" s="164">
        <f t="shared" ref="I111:I118" si="45">IFERROR(H111/G111-1,"-")</f>
        <v>-0.28966351895791198</v>
      </c>
      <c r="J111" s="165">
        <f t="shared" si="42"/>
        <v>0.21957020997375332</v>
      </c>
      <c r="K111" s="163">
        <f t="shared" si="43"/>
        <v>-18190</v>
      </c>
      <c r="L111" s="163">
        <f t="shared" si="44"/>
        <v>8031</v>
      </c>
      <c r="M111" s="164">
        <f t="shared" ref="M111:M118" si="46">H111/H$8</f>
        <v>1.5203595665542026E-2</v>
      </c>
      <c r="N111" s="166"/>
    </row>
    <row r="112" spans="1:14" s="56" customFormat="1" x14ac:dyDescent="0.25">
      <c r="A112" s="161"/>
      <c r="B112" s="162" t="s">
        <v>113</v>
      </c>
      <c r="C112" s="163">
        <v>10172</v>
      </c>
      <c r="D112" s="163">
        <v>11143</v>
      </c>
      <c r="E112" s="163">
        <v>1685</v>
      </c>
      <c r="F112" s="163">
        <v>4905</v>
      </c>
      <c r="G112" s="163">
        <v>6500</v>
      </c>
      <c r="H112" s="163">
        <v>6382</v>
      </c>
      <c r="I112" s="164">
        <f t="shared" si="45"/>
        <v>-1.8153846153846187E-2</v>
      </c>
      <c r="J112" s="165">
        <f t="shared" si="42"/>
        <v>-0.42726375302880737</v>
      </c>
      <c r="K112" s="163">
        <f t="shared" si="43"/>
        <v>-118</v>
      </c>
      <c r="L112" s="163">
        <f t="shared" si="44"/>
        <v>-4761</v>
      </c>
      <c r="M112" s="164">
        <f t="shared" si="46"/>
        <v>2.1752045091014689E-3</v>
      </c>
      <c r="N112" s="166"/>
    </row>
    <row r="113" spans="1:14" x14ac:dyDescent="0.25">
      <c r="A113" s="161"/>
      <c r="B113" s="162" t="s">
        <v>116</v>
      </c>
      <c r="C113" s="163">
        <v>7552</v>
      </c>
      <c r="D113" s="163">
        <v>2509</v>
      </c>
      <c r="E113" s="163">
        <v>803</v>
      </c>
      <c r="F113" s="163">
        <v>4838</v>
      </c>
      <c r="G113" s="163">
        <v>4128</v>
      </c>
      <c r="H113" s="163">
        <v>6510</v>
      </c>
      <c r="I113" s="164">
        <f t="shared" si="45"/>
        <v>0.57703488372093026</v>
      </c>
      <c r="J113" s="165">
        <f t="shared" si="42"/>
        <v>1.5946592267835791</v>
      </c>
      <c r="K113" s="163">
        <f t="shared" si="43"/>
        <v>2382</v>
      </c>
      <c r="L113" s="163">
        <f t="shared" si="44"/>
        <v>4001</v>
      </c>
      <c r="M113" s="164">
        <f t="shared" si="46"/>
        <v>2.218831299631865E-3</v>
      </c>
      <c r="N113" s="79"/>
    </row>
    <row r="114" spans="1:14" x14ac:dyDescent="0.25">
      <c r="A114" s="161"/>
      <c r="B114" s="162" t="s">
        <v>123</v>
      </c>
      <c r="C114" s="163">
        <v>1776</v>
      </c>
      <c r="D114" s="163">
        <v>1577</v>
      </c>
      <c r="E114" s="163">
        <v>466</v>
      </c>
      <c r="F114" s="163">
        <v>2693</v>
      </c>
      <c r="G114" s="163">
        <v>3659</v>
      </c>
      <c r="H114" s="163">
        <v>3130</v>
      </c>
      <c r="I114" s="164">
        <f t="shared" si="45"/>
        <v>-0.14457502049740367</v>
      </c>
      <c r="J114" s="165">
        <f t="shared" si="42"/>
        <v>0.98478123018389341</v>
      </c>
      <c r="K114" s="163">
        <f t="shared" si="43"/>
        <v>-529</v>
      </c>
      <c r="L114" s="163">
        <f t="shared" si="44"/>
        <v>1553</v>
      </c>
      <c r="M114" s="164">
        <f t="shared" si="46"/>
        <v>1.0668113621885925E-3</v>
      </c>
      <c r="N114" s="79"/>
    </row>
    <row r="115" spans="1:14" x14ac:dyDescent="0.25">
      <c r="A115" s="161"/>
      <c r="B115" s="162" t="s">
        <v>119</v>
      </c>
      <c r="C115" s="163">
        <v>2736</v>
      </c>
      <c r="D115" s="163">
        <v>1760</v>
      </c>
      <c r="E115" s="163">
        <v>447</v>
      </c>
      <c r="F115" s="163">
        <v>2033</v>
      </c>
      <c r="G115" s="163">
        <v>3386</v>
      </c>
      <c r="H115" s="163">
        <v>2445</v>
      </c>
      <c r="I115" s="164">
        <f t="shared" si="45"/>
        <v>-0.27790903721204963</v>
      </c>
      <c r="J115" s="165">
        <f t="shared" si="42"/>
        <v>0.38920454545454541</v>
      </c>
      <c r="K115" s="163">
        <f t="shared" si="43"/>
        <v>-941</v>
      </c>
      <c r="L115" s="163">
        <f t="shared" si="44"/>
        <v>685</v>
      </c>
      <c r="M115" s="164">
        <f t="shared" si="46"/>
        <v>8.3333986599076954E-4</v>
      </c>
      <c r="N115" s="79"/>
    </row>
    <row r="116" spans="1:14" x14ac:dyDescent="0.25">
      <c r="A116" s="161"/>
      <c r="B116" s="162" t="s">
        <v>128</v>
      </c>
      <c r="C116" s="163">
        <v>367</v>
      </c>
      <c r="D116" s="163">
        <v>728</v>
      </c>
      <c r="E116" s="163">
        <v>14</v>
      </c>
      <c r="F116" s="163">
        <v>835</v>
      </c>
      <c r="G116" s="163">
        <v>2134</v>
      </c>
      <c r="H116" s="163">
        <v>883</v>
      </c>
      <c r="I116" s="164">
        <f t="shared" si="45"/>
        <v>-0.58622305529522023</v>
      </c>
      <c r="J116" s="165">
        <f t="shared" si="42"/>
        <v>0.21291208791208782</v>
      </c>
      <c r="K116" s="163">
        <f t="shared" si="43"/>
        <v>-1251</v>
      </c>
      <c r="L116" s="163">
        <f t="shared" si="44"/>
        <v>155</v>
      </c>
      <c r="M116" s="164">
        <f t="shared" si="46"/>
        <v>3.0095668779952942E-4</v>
      </c>
      <c r="N116" s="79"/>
    </row>
    <row r="117" spans="1:14" x14ac:dyDescent="0.25">
      <c r="A117" s="161" t="s">
        <v>144</v>
      </c>
      <c r="B117" s="162" t="s">
        <v>131</v>
      </c>
      <c r="C117" s="163">
        <v>2482</v>
      </c>
      <c r="D117" s="163">
        <v>2713</v>
      </c>
      <c r="E117" s="163">
        <v>32</v>
      </c>
      <c r="F117" s="163">
        <v>908</v>
      </c>
      <c r="G117" s="163">
        <v>1500</v>
      </c>
      <c r="H117" s="163">
        <v>1223</v>
      </c>
      <c r="I117" s="164">
        <f t="shared" si="45"/>
        <v>-0.18466666666666665</v>
      </c>
      <c r="J117" s="165">
        <f t="shared" si="42"/>
        <v>-0.54920751935127166</v>
      </c>
      <c r="K117" s="163">
        <f t="shared" si="43"/>
        <v>-277</v>
      </c>
      <c r="L117" s="163">
        <f t="shared" si="44"/>
        <v>-1490</v>
      </c>
      <c r="M117" s="164">
        <f t="shared" si="46"/>
        <v>4.1684035014589413E-4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14611</v>
      </c>
      <c r="D118" s="169">
        <f t="shared" si="47"/>
        <v>17194</v>
      </c>
      <c r="E118" s="169">
        <f t="shared" si="47"/>
        <v>1815</v>
      </c>
      <c r="F118" s="169">
        <f t="shared" si="47"/>
        <v>17306</v>
      </c>
      <c r="G118" s="169">
        <f t="shared" si="47"/>
        <v>20195</v>
      </c>
      <c r="H118" s="169">
        <f t="shared" si="47"/>
        <v>19176</v>
      </c>
      <c r="I118" s="170">
        <f t="shared" si="45"/>
        <v>-5.0458034166873E-2</v>
      </c>
      <c r="J118" s="171">
        <f t="shared" si="42"/>
        <v>0.11527276957078048</v>
      </c>
      <c r="K118" s="169">
        <f>H118-G118</f>
        <v>-1019</v>
      </c>
      <c r="L118" s="169">
        <f t="shared" si="44"/>
        <v>1982</v>
      </c>
      <c r="M118" s="170">
        <f t="shared" si="46"/>
        <v>6.5358385563349681E-3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48795</v>
      </c>
      <c r="D120" s="176">
        <v>48947</v>
      </c>
      <c r="E120" s="176">
        <v>13546</v>
      </c>
      <c r="F120" s="176">
        <v>54058</v>
      </c>
      <c r="G120" s="176">
        <v>53126</v>
      </c>
      <c r="H120" s="176">
        <v>55215</v>
      </c>
      <c r="I120" s="177">
        <f>IFERROR(H120/G120-1,"-")</f>
        <v>3.9321612769642078E-2</v>
      </c>
      <c r="J120" s="177">
        <f>IFERROR(H120/D120-1,"-")</f>
        <v>0.12805687784746778</v>
      </c>
      <c r="K120" s="176">
        <f>H120-G120</f>
        <v>2089</v>
      </c>
      <c r="L120" s="176">
        <f>H120-D120</f>
        <v>6268</v>
      </c>
      <c r="M120" s="177">
        <f>H120/H$8</f>
        <v>1.8819165930748605E-2</v>
      </c>
      <c r="N120" s="79"/>
    </row>
    <row r="121" spans="1:14" x14ac:dyDescent="0.25">
      <c r="A121" s="161" t="s">
        <v>96</v>
      </c>
      <c r="B121" s="157" t="s">
        <v>97</v>
      </c>
      <c r="C121" s="158">
        <v>19074</v>
      </c>
      <c r="D121" s="158">
        <v>20535</v>
      </c>
      <c r="E121" s="158">
        <v>7829</v>
      </c>
      <c r="F121" s="158">
        <v>20862</v>
      </c>
      <c r="G121" s="158">
        <v>22180</v>
      </c>
      <c r="H121" s="158">
        <v>25047</v>
      </c>
      <c r="I121" s="159">
        <f>IFERROR(H121/G121-1,"-")</f>
        <v>0.12926059513074839</v>
      </c>
      <c r="J121" s="160">
        <f t="shared" ref="J121:J132" si="48">IFERROR(H121/D121-1,"-")</f>
        <v>0.21972242512783047</v>
      </c>
      <c r="K121" s="158">
        <f t="shared" ref="K121:K131" si="49">H121-G121</f>
        <v>2867</v>
      </c>
      <c r="L121" s="158">
        <f t="shared" ref="L121:L132" si="50">H121-D121</f>
        <v>4512</v>
      </c>
      <c r="M121" s="159">
        <f>H121/H$8</f>
        <v>8.5368767376158717E-3</v>
      </c>
      <c r="N121" s="79"/>
    </row>
    <row r="122" spans="1:14" x14ac:dyDescent="0.25">
      <c r="A122" s="161" t="s">
        <v>103</v>
      </c>
      <c r="B122" s="162" t="s">
        <v>103</v>
      </c>
      <c r="C122" s="163">
        <v>9402</v>
      </c>
      <c r="D122" s="163">
        <v>10747</v>
      </c>
      <c r="E122" s="163">
        <v>3366</v>
      </c>
      <c r="F122" s="163">
        <v>10227</v>
      </c>
      <c r="G122" s="163">
        <v>10477</v>
      </c>
      <c r="H122" s="163">
        <v>11822</v>
      </c>
      <c r="I122" s="164">
        <f>IFERROR(H122/G122-1,"-")</f>
        <v>0.12837644363844603</v>
      </c>
      <c r="J122" s="165">
        <f t="shared" si="48"/>
        <v>0.10002791476691164</v>
      </c>
      <c r="K122" s="163">
        <f t="shared" si="49"/>
        <v>1345</v>
      </c>
      <c r="L122" s="163">
        <f t="shared" si="50"/>
        <v>1075</v>
      </c>
      <c r="M122" s="164">
        <f>H122/H$8</f>
        <v>4.0293431066433039E-3</v>
      </c>
      <c r="N122" s="79"/>
    </row>
    <row r="123" spans="1:14" x14ac:dyDescent="0.25">
      <c r="A123" s="161" t="s">
        <v>100</v>
      </c>
      <c r="B123" s="162" t="s">
        <v>100</v>
      </c>
      <c r="C123" s="163">
        <v>9672</v>
      </c>
      <c r="D123" s="163">
        <v>9788</v>
      </c>
      <c r="E123" s="163">
        <v>4463</v>
      </c>
      <c r="F123" s="163">
        <v>10635</v>
      </c>
      <c r="G123" s="163">
        <v>11703</v>
      </c>
      <c r="H123" s="163">
        <v>13225</v>
      </c>
      <c r="I123" s="164">
        <f>IFERROR(H123/G123-1,"-")</f>
        <v>0.13005212338716565</v>
      </c>
      <c r="J123" s="165">
        <f t="shared" si="48"/>
        <v>0.35114425827543938</v>
      </c>
      <c r="K123" s="163">
        <f t="shared" si="49"/>
        <v>1522</v>
      </c>
      <c r="L123" s="163">
        <f t="shared" si="50"/>
        <v>3437</v>
      </c>
      <c r="M123" s="164">
        <f>H123/H$8</f>
        <v>4.5075336309725669E-3</v>
      </c>
      <c r="N123" s="79"/>
    </row>
    <row r="124" spans="1:14" x14ac:dyDescent="0.25">
      <c r="A124" s="161"/>
      <c r="B124" s="157" t="s">
        <v>107</v>
      </c>
      <c r="C124" s="158">
        <v>29721</v>
      </c>
      <c r="D124" s="158">
        <v>28412</v>
      </c>
      <c r="E124" s="158">
        <v>5717</v>
      </c>
      <c r="F124" s="158">
        <v>33196</v>
      </c>
      <c r="G124" s="158">
        <v>30946</v>
      </c>
      <c r="H124" s="158">
        <v>30168</v>
      </c>
      <c r="I124" s="159">
        <f>IFERROR(H124/G124-1,"-")</f>
        <v>-2.5140567440056882E-2</v>
      </c>
      <c r="J124" s="160">
        <f t="shared" si="48"/>
        <v>6.1804871181191157E-2</v>
      </c>
      <c r="K124" s="158">
        <f t="shared" si="49"/>
        <v>-778</v>
      </c>
      <c r="L124" s="158">
        <f t="shared" si="50"/>
        <v>1756</v>
      </c>
      <c r="M124" s="159">
        <f>H124/H$8</f>
        <v>1.0282289193132734E-2</v>
      </c>
      <c r="N124" s="79"/>
    </row>
    <row r="125" spans="1:14" s="56" customFormat="1" x14ac:dyDescent="0.25">
      <c r="A125" s="161"/>
      <c r="B125" s="162" t="s">
        <v>110</v>
      </c>
      <c r="C125" s="163">
        <v>3634</v>
      </c>
      <c r="D125" s="163">
        <v>3601</v>
      </c>
      <c r="E125" s="163">
        <v>669</v>
      </c>
      <c r="F125" s="163">
        <v>3617</v>
      </c>
      <c r="G125" s="163">
        <v>3687</v>
      </c>
      <c r="H125" s="163">
        <v>3685</v>
      </c>
      <c r="I125" s="164">
        <f t="shared" ref="I125:I132" si="51">IFERROR(H125/G125-1,"-")</f>
        <v>-5.4244643341472276E-4</v>
      </c>
      <c r="J125" s="165">
        <f t="shared" si="48"/>
        <v>2.3326853651763457E-2</v>
      </c>
      <c r="K125" s="163">
        <f t="shared" si="49"/>
        <v>-2</v>
      </c>
      <c r="L125" s="163">
        <f t="shared" si="50"/>
        <v>84</v>
      </c>
      <c r="M125" s="164">
        <f t="shared" ref="M125:M132" si="52">H125/H$8</f>
        <v>1.2559743992539819E-3</v>
      </c>
      <c r="N125" s="166"/>
    </row>
    <row r="126" spans="1:14" s="56" customFormat="1" x14ac:dyDescent="0.25">
      <c r="A126" s="161"/>
      <c r="B126" s="162" t="s">
        <v>113</v>
      </c>
      <c r="C126" s="163">
        <v>4716</v>
      </c>
      <c r="D126" s="163">
        <v>3783</v>
      </c>
      <c r="E126" s="163">
        <v>611</v>
      </c>
      <c r="F126" s="163">
        <v>5291</v>
      </c>
      <c r="G126" s="163">
        <v>6047</v>
      </c>
      <c r="H126" s="163">
        <v>5549</v>
      </c>
      <c r="I126" s="164">
        <f t="shared" si="51"/>
        <v>-8.2354886720687914E-2</v>
      </c>
      <c r="J126" s="165">
        <f t="shared" si="48"/>
        <v>0.46682527094898219</v>
      </c>
      <c r="K126" s="163">
        <f t="shared" si="49"/>
        <v>-498</v>
      </c>
      <c r="L126" s="163">
        <f t="shared" si="50"/>
        <v>1766</v>
      </c>
      <c r="M126" s="164">
        <f t="shared" si="52"/>
        <v>1.8912895363528753E-3</v>
      </c>
      <c r="N126" s="166"/>
    </row>
    <row r="127" spans="1:14" x14ac:dyDescent="0.25">
      <c r="A127" s="161"/>
      <c r="B127" s="162" t="s">
        <v>116</v>
      </c>
      <c r="C127" s="163">
        <v>1602</v>
      </c>
      <c r="D127" s="163">
        <v>1917</v>
      </c>
      <c r="E127" s="163">
        <v>597</v>
      </c>
      <c r="F127" s="163">
        <v>2595</v>
      </c>
      <c r="G127" s="163">
        <v>2270</v>
      </c>
      <c r="H127" s="163">
        <v>2368</v>
      </c>
      <c r="I127" s="164">
        <f t="shared" si="51"/>
        <v>4.3171806167400906E-2</v>
      </c>
      <c r="J127" s="165">
        <f t="shared" si="48"/>
        <v>0.23526343244653103</v>
      </c>
      <c r="K127" s="163">
        <f t="shared" si="49"/>
        <v>98</v>
      </c>
      <c r="L127" s="163">
        <f t="shared" si="50"/>
        <v>451</v>
      </c>
      <c r="M127" s="164">
        <f t="shared" si="52"/>
        <v>8.0709562481232815E-4</v>
      </c>
      <c r="N127" s="79"/>
    </row>
    <row r="128" spans="1:14" x14ac:dyDescent="0.25">
      <c r="A128" s="161"/>
      <c r="B128" s="162" t="s">
        <v>123</v>
      </c>
      <c r="C128" s="163">
        <v>603</v>
      </c>
      <c r="D128" s="163">
        <v>768</v>
      </c>
      <c r="E128" s="163">
        <v>101</v>
      </c>
      <c r="F128" s="163">
        <v>835</v>
      </c>
      <c r="G128" s="163">
        <v>981</v>
      </c>
      <c r="H128" s="163">
        <v>744</v>
      </c>
      <c r="I128" s="164">
        <f t="shared" si="51"/>
        <v>-0.24159021406727832</v>
      </c>
      <c r="J128" s="165">
        <f t="shared" si="48"/>
        <v>-3.125E-2</v>
      </c>
      <c r="K128" s="163">
        <f t="shared" si="49"/>
        <v>-237</v>
      </c>
      <c r="L128" s="163">
        <f t="shared" si="50"/>
        <v>-24</v>
      </c>
      <c r="M128" s="164">
        <f t="shared" si="52"/>
        <v>2.5358071995792742E-4</v>
      </c>
      <c r="N128" s="79"/>
    </row>
    <row r="129" spans="1:14" x14ac:dyDescent="0.25">
      <c r="A129" s="161"/>
      <c r="B129" s="162" t="s">
        <v>119</v>
      </c>
      <c r="C129" s="163">
        <v>483</v>
      </c>
      <c r="D129" s="163">
        <v>366</v>
      </c>
      <c r="E129" s="163">
        <v>193</v>
      </c>
      <c r="F129" s="163">
        <v>662</v>
      </c>
      <c r="G129" s="163">
        <v>674</v>
      </c>
      <c r="H129" s="163">
        <v>812</v>
      </c>
      <c r="I129" s="164">
        <f t="shared" si="51"/>
        <v>0.20474777448071224</v>
      </c>
      <c r="J129" s="165">
        <f t="shared" si="48"/>
        <v>1.2185792349726774</v>
      </c>
      <c r="K129" s="163">
        <f t="shared" si="49"/>
        <v>138</v>
      </c>
      <c r="L129" s="163">
        <f t="shared" si="50"/>
        <v>446</v>
      </c>
      <c r="M129" s="164">
        <f t="shared" si="52"/>
        <v>2.7675745242720034E-4</v>
      </c>
      <c r="N129" s="79"/>
    </row>
    <row r="130" spans="1:14" x14ac:dyDescent="0.25">
      <c r="A130" s="161"/>
      <c r="B130" s="162" t="s">
        <v>128</v>
      </c>
      <c r="C130" s="163">
        <v>687</v>
      </c>
      <c r="D130" s="163">
        <v>448</v>
      </c>
      <c r="E130" s="163">
        <v>13</v>
      </c>
      <c r="F130" s="163">
        <v>400</v>
      </c>
      <c r="G130" s="163">
        <v>442</v>
      </c>
      <c r="H130" s="163">
        <v>377</v>
      </c>
      <c r="I130" s="164">
        <f t="shared" si="51"/>
        <v>-0.1470588235294118</v>
      </c>
      <c r="J130" s="165">
        <f t="shared" si="48"/>
        <v>-0.1584821428571429</v>
      </c>
      <c r="K130" s="163">
        <f t="shared" si="49"/>
        <v>-65</v>
      </c>
      <c r="L130" s="163">
        <f t="shared" si="50"/>
        <v>-71</v>
      </c>
      <c r="M130" s="164">
        <f t="shared" si="52"/>
        <v>1.2849453148405731E-4</v>
      </c>
      <c r="N130" s="79"/>
    </row>
    <row r="131" spans="1:14" x14ac:dyDescent="0.25">
      <c r="A131" s="161" t="s">
        <v>144</v>
      </c>
      <c r="B131" s="162" t="s">
        <v>131</v>
      </c>
      <c r="C131" s="163">
        <v>1156</v>
      </c>
      <c r="D131" s="163">
        <v>837</v>
      </c>
      <c r="E131" s="163">
        <v>47</v>
      </c>
      <c r="F131" s="163">
        <v>662</v>
      </c>
      <c r="G131" s="163">
        <v>656</v>
      </c>
      <c r="H131" s="163">
        <v>889</v>
      </c>
      <c r="I131" s="164">
        <f t="shared" si="51"/>
        <v>0.35518292682926833</v>
      </c>
      <c r="J131" s="165">
        <f t="shared" si="48"/>
        <v>6.212664277180413E-2</v>
      </c>
      <c r="K131" s="163">
        <f t="shared" si="49"/>
        <v>233</v>
      </c>
      <c r="L131" s="163">
        <f t="shared" si="50"/>
        <v>52</v>
      </c>
      <c r="M131" s="164">
        <f t="shared" si="52"/>
        <v>3.0300169360564179E-4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16840</v>
      </c>
      <c r="D132" s="169">
        <f t="shared" si="53"/>
        <v>16692</v>
      </c>
      <c r="E132" s="169">
        <f t="shared" si="53"/>
        <v>3486</v>
      </c>
      <c r="F132" s="169">
        <f t="shared" si="53"/>
        <v>19134</v>
      </c>
      <c r="G132" s="169">
        <f t="shared" si="53"/>
        <v>16189</v>
      </c>
      <c r="H132" s="169">
        <f t="shared" si="53"/>
        <v>15744</v>
      </c>
      <c r="I132" s="170">
        <f t="shared" si="51"/>
        <v>-2.7487800358267922E-2</v>
      </c>
      <c r="J132" s="171">
        <f t="shared" si="48"/>
        <v>-5.6793673616103546E-2</v>
      </c>
      <c r="K132" s="169">
        <f>H132-G132</f>
        <v>-445</v>
      </c>
      <c r="L132" s="169">
        <f t="shared" si="50"/>
        <v>-948</v>
      </c>
      <c r="M132" s="170">
        <f t="shared" si="52"/>
        <v>5.3660952352387221E-3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155325</v>
      </c>
      <c r="D134" s="176">
        <v>149462</v>
      </c>
      <c r="E134" s="176">
        <v>33192</v>
      </c>
      <c r="F134" s="176">
        <v>156141</v>
      </c>
      <c r="G134" s="176">
        <v>158524</v>
      </c>
      <c r="H134" s="176">
        <v>160539</v>
      </c>
      <c r="I134" s="177">
        <f>IFERROR(H134/G134-1,"-")</f>
        <v>1.271100905856537E-2</v>
      </c>
      <c r="J134" s="177">
        <f>IFERROR(H134/D134-1,"-")</f>
        <v>7.4112483440607058E-2</v>
      </c>
      <c r="K134" s="176">
        <f>H134-G134</f>
        <v>2015</v>
      </c>
      <c r="L134" s="176">
        <f>H134-D134</f>
        <v>11077</v>
      </c>
      <c r="M134" s="177">
        <f>H134/H$8</f>
        <v>5.471719785124423E-2</v>
      </c>
      <c r="N134" s="79"/>
    </row>
    <row r="135" spans="1:14" x14ac:dyDescent="0.25">
      <c r="A135" s="161" t="s">
        <v>96</v>
      </c>
      <c r="B135" s="157" t="s">
        <v>97</v>
      </c>
      <c r="C135" s="158">
        <v>12016</v>
      </c>
      <c r="D135" s="158">
        <v>8030</v>
      </c>
      <c r="E135" s="158">
        <v>4505</v>
      </c>
      <c r="F135" s="158">
        <v>7585</v>
      </c>
      <c r="G135" s="158">
        <v>6411</v>
      </c>
      <c r="H135" s="158">
        <v>5544</v>
      </c>
      <c r="I135" s="159">
        <f>IFERROR(H135/G135-1,"-")</f>
        <v>-0.13523631258773983</v>
      </c>
      <c r="J135" s="160">
        <f t="shared" ref="J135:J146" si="54">IFERROR(H135/D135-1,"-")</f>
        <v>-0.30958904109589036</v>
      </c>
      <c r="K135" s="158">
        <f t="shared" ref="K135:K145" si="55">H135-G135</f>
        <v>-867</v>
      </c>
      <c r="L135" s="158">
        <f t="shared" ref="L135:L146" si="56">H135-D135</f>
        <v>-2486</v>
      </c>
      <c r="M135" s="159">
        <f>H135/H$8</f>
        <v>1.8895853648477816E-3</v>
      </c>
      <c r="N135" s="79"/>
    </row>
    <row r="136" spans="1:14" x14ac:dyDescent="0.25">
      <c r="A136" s="161" t="s">
        <v>103</v>
      </c>
      <c r="B136" s="162" t="s">
        <v>103</v>
      </c>
      <c r="C136" s="163">
        <v>7079</v>
      </c>
      <c r="D136" s="163">
        <v>2284</v>
      </c>
      <c r="E136" s="163">
        <v>3275</v>
      </c>
      <c r="F136" s="163">
        <v>3782</v>
      </c>
      <c r="G136" s="163">
        <v>2294</v>
      </c>
      <c r="H136" s="163">
        <v>954</v>
      </c>
      <c r="I136" s="164">
        <f>IFERROR(H136/G136-1,"-")</f>
        <v>-0.58413251961639057</v>
      </c>
      <c r="J136" s="165">
        <f t="shared" si="54"/>
        <v>-0.58231173380035028</v>
      </c>
      <c r="K136" s="163">
        <f t="shared" si="55"/>
        <v>-1340</v>
      </c>
      <c r="L136" s="163">
        <f t="shared" si="56"/>
        <v>-1330</v>
      </c>
      <c r="M136" s="164">
        <f>H136/H$8</f>
        <v>3.2515592317185855E-4</v>
      </c>
      <c r="N136" s="79"/>
    </row>
    <row r="137" spans="1:14" x14ac:dyDescent="0.25">
      <c r="A137" s="161" t="s">
        <v>100</v>
      </c>
      <c r="B137" s="162" t="s">
        <v>100</v>
      </c>
      <c r="C137" s="163">
        <v>4937</v>
      </c>
      <c r="D137" s="163">
        <v>5746</v>
      </c>
      <c r="E137" s="163">
        <v>1230</v>
      </c>
      <c r="F137" s="163">
        <v>3803</v>
      </c>
      <c r="G137" s="163">
        <v>4117</v>
      </c>
      <c r="H137" s="163">
        <v>4590</v>
      </c>
      <c r="I137" s="164">
        <f>IFERROR(H137/G137-1,"-")</f>
        <v>0.11488948263298515</v>
      </c>
      <c r="J137" s="165">
        <f t="shared" si="54"/>
        <v>-0.20118343195266275</v>
      </c>
      <c r="K137" s="163">
        <f t="shared" si="55"/>
        <v>473</v>
      </c>
      <c r="L137" s="163">
        <f t="shared" si="56"/>
        <v>-1156</v>
      </c>
      <c r="M137" s="164">
        <f>H137/H$8</f>
        <v>1.5644294416759233E-3</v>
      </c>
      <c r="N137" s="79"/>
    </row>
    <row r="138" spans="1:14" x14ac:dyDescent="0.25">
      <c r="A138" s="161"/>
      <c r="B138" s="157" t="s">
        <v>107</v>
      </c>
      <c r="C138" s="158">
        <v>143309</v>
      </c>
      <c r="D138" s="158">
        <v>141432</v>
      </c>
      <c r="E138" s="158">
        <v>28687</v>
      </c>
      <c r="F138" s="158">
        <v>148556</v>
      </c>
      <c r="G138" s="158">
        <v>152113</v>
      </c>
      <c r="H138" s="158">
        <v>154995</v>
      </c>
      <c r="I138" s="159">
        <f>IFERROR(H138/G138-1,"-")</f>
        <v>1.8946441132579039E-2</v>
      </c>
      <c r="J138" s="160">
        <f t="shared" si="54"/>
        <v>9.5897675207873734E-2</v>
      </c>
      <c r="K138" s="158">
        <f t="shared" si="55"/>
        <v>2882</v>
      </c>
      <c r="L138" s="158">
        <f t="shared" si="56"/>
        <v>13563</v>
      </c>
      <c r="M138" s="159">
        <f>H138/H$8</f>
        <v>5.2827612486396454E-2</v>
      </c>
      <c r="N138" s="79"/>
    </row>
    <row r="139" spans="1:14" s="56" customFormat="1" x14ac:dyDescent="0.25">
      <c r="A139" s="161"/>
      <c r="B139" s="162" t="s">
        <v>110</v>
      </c>
      <c r="C139" s="163">
        <v>68138</v>
      </c>
      <c r="D139" s="163">
        <v>66981</v>
      </c>
      <c r="E139" s="163">
        <v>8843</v>
      </c>
      <c r="F139" s="163">
        <v>61422</v>
      </c>
      <c r="G139" s="163">
        <v>58399</v>
      </c>
      <c r="H139" s="163">
        <v>63488</v>
      </c>
      <c r="I139" s="164">
        <f t="shared" ref="I139:I146" si="57">IFERROR(H139/G139-1,"-")</f>
        <v>8.7141903114779318E-2</v>
      </c>
      <c r="J139" s="165">
        <f t="shared" si="54"/>
        <v>-5.2149116913751681E-2</v>
      </c>
      <c r="K139" s="163">
        <f t="shared" si="55"/>
        <v>5089</v>
      </c>
      <c r="L139" s="163">
        <f t="shared" si="56"/>
        <v>-3493</v>
      </c>
      <c r="M139" s="164">
        <f t="shared" ref="M139:M146" si="58">H139/H$8</f>
        <v>2.1638888103076473E-2</v>
      </c>
      <c r="N139" s="166"/>
    </row>
    <row r="140" spans="1:14" s="56" customFormat="1" x14ac:dyDescent="0.25">
      <c r="A140" s="161"/>
      <c r="B140" s="162" t="s">
        <v>113</v>
      </c>
      <c r="C140" s="163">
        <v>9589</v>
      </c>
      <c r="D140" s="163">
        <v>10575</v>
      </c>
      <c r="E140" s="163">
        <v>3478</v>
      </c>
      <c r="F140" s="163">
        <v>13422</v>
      </c>
      <c r="G140" s="163">
        <v>16292</v>
      </c>
      <c r="H140" s="163">
        <v>15069</v>
      </c>
      <c r="I140" s="164">
        <f t="shared" si="57"/>
        <v>-7.506751780014731E-2</v>
      </c>
      <c r="J140" s="165">
        <f t="shared" si="54"/>
        <v>0.42496453900709219</v>
      </c>
      <c r="K140" s="163">
        <f t="shared" si="55"/>
        <v>-1223</v>
      </c>
      <c r="L140" s="163">
        <f t="shared" si="56"/>
        <v>4494</v>
      </c>
      <c r="M140" s="164">
        <f t="shared" si="58"/>
        <v>5.136032082051086E-3</v>
      </c>
      <c r="N140" s="166"/>
    </row>
    <row r="141" spans="1:14" x14ac:dyDescent="0.25">
      <c r="A141" s="161"/>
      <c r="B141" s="162" t="s">
        <v>116</v>
      </c>
      <c r="C141" s="163">
        <v>8198</v>
      </c>
      <c r="D141" s="163">
        <v>6997</v>
      </c>
      <c r="E141" s="163">
        <v>3888</v>
      </c>
      <c r="F141" s="163">
        <v>11919</v>
      </c>
      <c r="G141" s="163">
        <v>10446</v>
      </c>
      <c r="H141" s="163">
        <v>9423</v>
      </c>
      <c r="I141" s="164">
        <f t="shared" si="57"/>
        <v>-9.7932222860425022E-2</v>
      </c>
      <c r="J141" s="165">
        <f t="shared" si="54"/>
        <v>0.34672002286694292</v>
      </c>
      <c r="K141" s="163">
        <f t="shared" si="55"/>
        <v>-1023</v>
      </c>
      <c r="L141" s="163">
        <f t="shared" si="56"/>
        <v>2426</v>
      </c>
      <c r="M141" s="164">
        <f t="shared" si="58"/>
        <v>3.211681618499395E-3</v>
      </c>
      <c r="N141" s="79"/>
    </row>
    <row r="142" spans="1:14" x14ac:dyDescent="0.25">
      <c r="A142" s="161"/>
      <c r="B142" s="162" t="s">
        <v>123</v>
      </c>
      <c r="C142" s="163">
        <v>2563</v>
      </c>
      <c r="D142" s="163">
        <v>3220</v>
      </c>
      <c r="E142" s="163">
        <v>515</v>
      </c>
      <c r="F142" s="163">
        <v>3879</v>
      </c>
      <c r="G142" s="163">
        <v>5808</v>
      </c>
      <c r="H142" s="163">
        <v>3856</v>
      </c>
      <c r="I142" s="164">
        <f t="shared" si="57"/>
        <v>-0.33608815426997241</v>
      </c>
      <c r="J142" s="165">
        <f t="shared" si="54"/>
        <v>0.19751552795031047</v>
      </c>
      <c r="K142" s="163">
        <f t="shared" si="55"/>
        <v>-1952</v>
      </c>
      <c r="L142" s="163">
        <f t="shared" si="56"/>
        <v>636</v>
      </c>
      <c r="M142" s="164">
        <f t="shared" si="58"/>
        <v>1.314257064728183E-3</v>
      </c>
      <c r="N142" s="79"/>
    </row>
    <row r="143" spans="1:14" x14ac:dyDescent="0.25">
      <c r="A143" s="161"/>
      <c r="B143" s="162" t="s">
        <v>119</v>
      </c>
      <c r="C143" s="163">
        <v>3807</v>
      </c>
      <c r="D143" s="163">
        <v>3777</v>
      </c>
      <c r="E143" s="163">
        <v>659</v>
      </c>
      <c r="F143" s="163">
        <v>3054</v>
      </c>
      <c r="G143" s="163">
        <v>3610</v>
      </c>
      <c r="H143" s="163">
        <v>3325</v>
      </c>
      <c r="I143" s="164">
        <f t="shared" si="57"/>
        <v>-7.8947368421052655E-2</v>
      </c>
      <c r="J143" s="165">
        <f t="shared" si="54"/>
        <v>-0.11967169711411174</v>
      </c>
      <c r="K143" s="163">
        <f t="shared" si="55"/>
        <v>-285</v>
      </c>
      <c r="L143" s="163">
        <f t="shared" si="56"/>
        <v>-452</v>
      </c>
      <c r="M143" s="164">
        <f t="shared" si="58"/>
        <v>1.1332740508872429E-3</v>
      </c>
      <c r="N143" s="79"/>
    </row>
    <row r="144" spans="1:14" x14ac:dyDescent="0.25">
      <c r="A144" s="161"/>
      <c r="B144" s="162" t="s">
        <v>128</v>
      </c>
      <c r="C144" s="163">
        <v>1973</v>
      </c>
      <c r="D144" s="163">
        <v>2487</v>
      </c>
      <c r="E144" s="163">
        <v>51</v>
      </c>
      <c r="F144" s="163">
        <v>4094</v>
      </c>
      <c r="G144" s="163">
        <v>4075</v>
      </c>
      <c r="H144" s="163">
        <v>4912</v>
      </c>
      <c r="I144" s="164">
        <f t="shared" si="57"/>
        <v>0.20539877300613507</v>
      </c>
      <c r="J144" s="165">
        <f t="shared" si="54"/>
        <v>0.97507036590269403</v>
      </c>
      <c r="K144" s="163">
        <f t="shared" si="55"/>
        <v>837</v>
      </c>
      <c r="L144" s="163">
        <f t="shared" si="56"/>
        <v>2425</v>
      </c>
      <c r="M144" s="164">
        <f t="shared" si="58"/>
        <v>1.6741780866039509E-3</v>
      </c>
      <c r="N144" s="79"/>
    </row>
    <row r="145" spans="1:14" x14ac:dyDescent="0.25">
      <c r="A145" s="161" t="s">
        <v>144</v>
      </c>
      <c r="B145" s="162" t="s">
        <v>131</v>
      </c>
      <c r="C145" s="163">
        <v>11936</v>
      </c>
      <c r="D145" s="163">
        <v>6080</v>
      </c>
      <c r="E145" s="163">
        <v>55</v>
      </c>
      <c r="F145" s="163">
        <v>4086</v>
      </c>
      <c r="G145" s="163">
        <v>3911</v>
      </c>
      <c r="H145" s="163">
        <v>3681</v>
      </c>
      <c r="I145" s="164">
        <f t="shared" si="57"/>
        <v>-5.8808488877524878E-2</v>
      </c>
      <c r="J145" s="165">
        <f t="shared" si="54"/>
        <v>-0.39457236842105259</v>
      </c>
      <c r="K145" s="163">
        <f t="shared" si="55"/>
        <v>-230</v>
      </c>
      <c r="L145" s="163">
        <f t="shared" si="56"/>
        <v>-2399</v>
      </c>
      <c r="M145" s="164">
        <f t="shared" si="58"/>
        <v>1.254611062049907E-3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37105</v>
      </c>
      <c r="D146" s="169">
        <f t="shared" si="59"/>
        <v>41315</v>
      </c>
      <c r="E146" s="169">
        <f t="shared" si="59"/>
        <v>11198</v>
      </c>
      <c r="F146" s="169">
        <f t="shared" si="59"/>
        <v>46680</v>
      </c>
      <c r="G146" s="169">
        <f t="shared" si="59"/>
        <v>49572</v>
      </c>
      <c r="H146" s="169">
        <f t="shared" si="59"/>
        <v>51241</v>
      </c>
      <c r="I146" s="170">
        <f t="shared" si="57"/>
        <v>3.366819979020419E-2</v>
      </c>
      <c r="J146" s="171">
        <f t="shared" si="54"/>
        <v>0.24025172455524624</v>
      </c>
      <c r="K146" s="169">
        <f>H146-G146</f>
        <v>1669</v>
      </c>
      <c r="L146" s="169">
        <f t="shared" si="56"/>
        <v>9926</v>
      </c>
      <c r="M146" s="170">
        <f t="shared" si="58"/>
        <v>1.7464690418500212E-2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65768</v>
      </c>
      <c r="D148" s="176">
        <v>67450</v>
      </c>
      <c r="E148" s="176">
        <v>9201</v>
      </c>
      <c r="F148" s="176">
        <v>67054</v>
      </c>
      <c r="G148" s="176">
        <v>69277</v>
      </c>
      <c r="H148" s="176">
        <v>57912</v>
      </c>
      <c r="I148" s="177">
        <f>IFERROR(H148/G148-1,"-")</f>
        <v>-0.16405156112418262</v>
      </c>
      <c r="J148" s="177">
        <f>IFERROR(H148/D148-1,"-")</f>
        <v>-0.14140845070422536</v>
      </c>
      <c r="K148" s="176">
        <f>H148-G148</f>
        <v>-11365</v>
      </c>
      <c r="L148" s="176">
        <f>H148-D148</f>
        <v>-9538</v>
      </c>
      <c r="M148" s="177">
        <f>H148/H$8</f>
        <v>1.9738396040596091E-2</v>
      </c>
      <c r="N148" s="79"/>
    </row>
    <row r="149" spans="1:14" x14ac:dyDescent="0.25">
      <c r="A149" s="161" t="s">
        <v>96</v>
      </c>
      <c r="B149" s="157" t="s">
        <v>97</v>
      </c>
      <c r="C149" s="158">
        <v>21414</v>
      </c>
      <c r="D149" s="158">
        <v>24743</v>
      </c>
      <c r="E149" s="158">
        <v>4341</v>
      </c>
      <c r="F149" s="158">
        <v>22325</v>
      </c>
      <c r="G149" s="158">
        <v>20535</v>
      </c>
      <c r="H149" s="158">
        <v>14679</v>
      </c>
      <c r="I149" s="159">
        <f>IFERROR(H149/G149-1,"-")</f>
        <v>-0.28517165814463108</v>
      </c>
      <c r="J149" s="160">
        <f t="shared" ref="J149:J160" si="60">IFERROR(H149/D149-1,"-")</f>
        <v>-0.40674130056985813</v>
      </c>
      <c r="K149" s="158">
        <f t="shared" ref="K149:K159" si="61">H149-G149</f>
        <v>-5856</v>
      </c>
      <c r="L149" s="158">
        <f t="shared" ref="L149:L160" si="62">H149-D149</f>
        <v>-10064</v>
      </c>
      <c r="M149" s="159">
        <f>H149/H$8</f>
        <v>5.0031067046537861E-3</v>
      </c>
      <c r="N149" s="79"/>
    </row>
    <row r="150" spans="1:14" x14ac:dyDescent="0.25">
      <c r="A150" s="161" t="s">
        <v>103</v>
      </c>
      <c r="B150" s="162" t="s">
        <v>103</v>
      </c>
      <c r="C150" s="163">
        <v>8557</v>
      </c>
      <c r="D150" s="163">
        <v>12647</v>
      </c>
      <c r="E150" s="163">
        <v>3687</v>
      </c>
      <c r="F150" s="163">
        <v>15069</v>
      </c>
      <c r="G150" s="163">
        <v>15996</v>
      </c>
      <c r="H150" s="163">
        <v>9408</v>
      </c>
      <c r="I150" s="164">
        <f>IFERROR(H150/G150-1,"-")</f>
        <v>-0.41185296324081022</v>
      </c>
      <c r="J150" s="165">
        <f t="shared" si="60"/>
        <v>-0.25610816794496716</v>
      </c>
      <c r="K150" s="163">
        <f t="shared" si="61"/>
        <v>-6588</v>
      </c>
      <c r="L150" s="163">
        <f t="shared" si="62"/>
        <v>-3239</v>
      </c>
      <c r="M150" s="164">
        <f>H150/H$8</f>
        <v>3.2065691039841145E-3</v>
      </c>
      <c r="N150" s="79"/>
    </row>
    <row r="151" spans="1:14" x14ac:dyDescent="0.25">
      <c r="A151" s="161" t="s">
        <v>100</v>
      </c>
      <c r="B151" s="162" t="s">
        <v>100</v>
      </c>
      <c r="C151" s="163">
        <v>12857</v>
      </c>
      <c r="D151" s="163">
        <v>12096</v>
      </c>
      <c r="E151" s="163">
        <v>654</v>
      </c>
      <c r="F151" s="163">
        <v>7256</v>
      </c>
      <c r="G151" s="163">
        <v>4539</v>
      </c>
      <c r="H151" s="163">
        <v>5271</v>
      </c>
      <c r="I151" s="164">
        <f>IFERROR(H151/G151-1,"-")</f>
        <v>0.16126900198281557</v>
      </c>
      <c r="J151" s="165">
        <f t="shared" si="60"/>
        <v>-0.56423611111111116</v>
      </c>
      <c r="K151" s="163">
        <f t="shared" si="61"/>
        <v>732</v>
      </c>
      <c r="L151" s="163">
        <f t="shared" si="62"/>
        <v>-6825</v>
      </c>
      <c r="M151" s="164">
        <f>H151/H$8</f>
        <v>1.7965376006696713E-3</v>
      </c>
      <c r="N151" s="79"/>
    </row>
    <row r="152" spans="1:14" x14ac:dyDescent="0.25">
      <c r="A152" s="161"/>
      <c r="B152" s="157" t="s">
        <v>107</v>
      </c>
      <c r="C152" s="158">
        <v>44354</v>
      </c>
      <c r="D152" s="158">
        <v>42707</v>
      </c>
      <c r="E152" s="158">
        <v>4860</v>
      </c>
      <c r="F152" s="158">
        <v>44729</v>
      </c>
      <c r="G152" s="158">
        <v>48742</v>
      </c>
      <c r="H152" s="158">
        <v>43233</v>
      </c>
      <c r="I152" s="159">
        <f>IFERROR(H152/G152-1,"-")</f>
        <v>-0.11302367568011162</v>
      </c>
      <c r="J152" s="160">
        <f t="shared" si="60"/>
        <v>1.2316482075537927E-2</v>
      </c>
      <c r="K152" s="158">
        <f t="shared" si="61"/>
        <v>-5509</v>
      </c>
      <c r="L152" s="158">
        <f t="shared" si="62"/>
        <v>526</v>
      </c>
      <c r="M152" s="159">
        <f>H152/H$8</f>
        <v>1.4735289335942306E-2</v>
      </c>
      <c r="N152" s="79"/>
    </row>
    <row r="153" spans="1:14" s="56" customFormat="1" x14ac:dyDescent="0.25">
      <c r="A153" s="161"/>
      <c r="B153" s="162" t="s">
        <v>110</v>
      </c>
      <c r="C153" s="163">
        <v>13475</v>
      </c>
      <c r="D153" s="163">
        <v>11188</v>
      </c>
      <c r="E153" s="163">
        <v>1172</v>
      </c>
      <c r="F153" s="163">
        <v>16435</v>
      </c>
      <c r="G153" s="163">
        <v>16781</v>
      </c>
      <c r="H153" s="163">
        <v>8810</v>
      </c>
      <c r="I153" s="164">
        <f t="shared" ref="I153:I160" si="63">IFERROR(H153/G153-1,"-")</f>
        <v>-0.47500148978010848</v>
      </c>
      <c r="J153" s="165">
        <f t="shared" si="60"/>
        <v>-0.21254915981408651</v>
      </c>
      <c r="K153" s="163">
        <f t="shared" si="61"/>
        <v>-7971</v>
      </c>
      <c r="L153" s="163">
        <f t="shared" si="62"/>
        <v>-2378</v>
      </c>
      <c r="M153" s="164">
        <f t="shared" ref="M153:M160" si="64">H153/H$8</f>
        <v>3.0027501919749201E-3</v>
      </c>
      <c r="N153" s="166"/>
    </row>
    <row r="154" spans="1:14" s="56" customFormat="1" x14ac:dyDescent="0.25">
      <c r="A154" s="161"/>
      <c r="B154" s="162" t="s">
        <v>113</v>
      </c>
      <c r="C154" s="163">
        <v>14634</v>
      </c>
      <c r="D154" s="163">
        <v>15707</v>
      </c>
      <c r="E154" s="163">
        <v>1924</v>
      </c>
      <c r="F154" s="163">
        <v>12087</v>
      </c>
      <c r="G154" s="163">
        <v>12106</v>
      </c>
      <c r="H154" s="163">
        <v>11872</v>
      </c>
      <c r="I154" s="164">
        <f t="shared" si="63"/>
        <v>-1.9329258219064949E-2</v>
      </c>
      <c r="J154" s="165">
        <f t="shared" si="60"/>
        <v>-0.24415865537658366</v>
      </c>
      <c r="K154" s="163">
        <f t="shared" si="61"/>
        <v>-234</v>
      </c>
      <c r="L154" s="163">
        <f t="shared" si="62"/>
        <v>-3835</v>
      </c>
      <c r="M154" s="164">
        <f t="shared" si="64"/>
        <v>4.0463848216942397E-3</v>
      </c>
      <c r="N154" s="166"/>
    </row>
    <row r="155" spans="1:14" x14ac:dyDescent="0.25">
      <c r="A155" s="161"/>
      <c r="B155" s="162" t="s">
        <v>116</v>
      </c>
      <c r="C155" s="163">
        <v>4832</v>
      </c>
      <c r="D155" s="163">
        <v>3363</v>
      </c>
      <c r="E155" s="163">
        <v>708</v>
      </c>
      <c r="F155" s="163">
        <v>5916</v>
      </c>
      <c r="G155" s="163">
        <v>6319</v>
      </c>
      <c r="H155" s="163">
        <v>10132</v>
      </c>
      <c r="I155" s="164">
        <f t="shared" si="63"/>
        <v>0.60341826238328844</v>
      </c>
      <c r="J155" s="165">
        <f t="shared" si="60"/>
        <v>2.0127862027951235</v>
      </c>
      <c r="K155" s="163">
        <f t="shared" si="61"/>
        <v>3813</v>
      </c>
      <c r="L155" s="163">
        <f t="shared" si="62"/>
        <v>6769</v>
      </c>
      <c r="M155" s="164">
        <f t="shared" si="64"/>
        <v>3.4533331379216674E-3</v>
      </c>
      <c r="N155" s="79"/>
    </row>
    <row r="156" spans="1:14" x14ac:dyDescent="0.25">
      <c r="A156" s="161"/>
      <c r="B156" s="162" t="s">
        <v>123</v>
      </c>
      <c r="C156" s="163">
        <v>678</v>
      </c>
      <c r="D156" s="163">
        <v>824</v>
      </c>
      <c r="E156" s="163">
        <v>39</v>
      </c>
      <c r="F156" s="163">
        <v>1552</v>
      </c>
      <c r="G156" s="163">
        <v>1272</v>
      </c>
      <c r="H156" s="163">
        <v>1178</v>
      </c>
      <c r="I156" s="164">
        <f t="shared" si="63"/>
        <v>-7.3899371069182429E-2</v>
      </c>
      <c r="J156" s="165">
        <f t="shared" si="60"/>
        <v>0.42961165048543681</v>
      </c>
      <c r="K156" s="163">
        <f t="shared" si="61"/>
        <v>-94</v>
      </c>
      <c r="L156" s="163">
        <f t="shared" si="62"/>
        <v>354</v>
      </c>
      <c r="M156" s="164">
        <f t="shared" si="64"/>
        <v>4.0150280660005176E-4</v>
      </c>
      <c r="N156" s="79"/>
    </row>
    <row r="157" spans="1:14" x14ac:dyDescent="0.25">
      <c r="A157" s="161"/>
      <c r="B157" s="162" t="s">
        <v>119</v>
      </c>
      <c r="C157" s="163">
        <v>1709</v>
      </c>
      <c r="D157" s="163">
        <v>2812</v>
      </c>
      <c r="E157" s="163">
        <v>84</v>
      </c>
      <c r="F157" s="163">
        <v>1815</v>
      </c>
      <c r="G157" s="163">
        <v>1323</v>
      </c>
      <c r="H157" s="163">
        <v>1611</v>
      </c>
      <c r="I157" s="164">
        <f t="shared" si="63"/>
        <v>0.21768707482993199</v>
      </c>
      <c r="J157" s="165">
        <f t="shared" si="60"/>
        <v>-0.42709815078236135</v>
      </c>
      <c r="K157" s="163">
        <f t="shared" si="61"/>
        <v>288</v>
      </c>
      <c r="L157" s="163">
        <f t="shared" si="62"/>
        <v>-1201</v>
      </c>
      <c r="M157" s="164">
        <f t="shared" si="64"/>
        <v>5.4908405894115732E-4</v>
      </c>
      <c r="N157" s="79"/>
    </row>
    <row r="158" spans="1:14" x14ac:dyDescent="0.25">
      <c r="A158" s="161"/>
      <c r="B158" s="162" t="s">
        <v>128</v>
      </c>
      <c r="C158" s="163">
        <v>386</v>
      </c>
      <c r="D158" s="163">
        <v>275</v>
      </c>
      <c r="E158" s="163">
        <v>19</v>
      </c>
      <c r="F158" s="163">
        <v>354</v>
      </c>
      <c r="G158" s="163">
        <v>730</v>
      </c>
      <c r="H158" s="163">
        <v>750</v>
      </c>
      <c r="I158" s="164">
        <f t="shared" si="63"/>
        <v>2.7397260273972712E-2</v>
      </c>
      <c r="J158" s="165">
        <f t="shared" si="60"/>
        <v>1.7272727272727271</v>
      </c>
      <c r="K158" s="163">
        <f t="shared" si="61"/>
        <v>20</v>
      </c>
      <c r="L158" s="163">
        <f t="shared" si="62"/>
        <v>475</v>
      </c>
      <c r="M158" s="164">
        <f t="shared" si="64"/>
        <v>2.5562572576403973E-4</v>
      </c>
      <c r="N158" s="79"/>
    </row>
    <row r="159" spans="1:14" x14ac:dyDescent="0.25">
      <c r="A159" s="161" t="s">
        <v>144</v>
      </c>
      <c r="B159" s="162" t="s">
        <v>131</v>
      </c>
      <c r="C159" s="163">
        <v>885</v>
      </c>
      <c r="D159" s="163">
        <v>996</v>
      </c>
      <c r="E159" s="163">
        <v>8</v>
      </c>
      <c r="F159" s="163">
        <v>532</v>
      </c>
      <c r="G159" s="163">
        <v>1191</v>
      </c>
      <c r="H159" s="163">
        <v>866</v>
      </c>
      <c r="I159" s="164">
        <f t="shared" si="63"/>
        <v>-0.27287993282955503</v>
      </c>
      <c r="J159" s="165">
        <f t="shared" si="60"/>
        <v>-0.13052208835341361</v>
      </c>
      <c r="K159" s="163">
        <f t="shared" si="61"/>
        <v>-325</v>
      </c>
      <c r="L159" s="163">
        <f t="shared" si="62"/>
        <v>-130</v>
      </c>
      <c r="M159" s="164">
        <f t="shared" si="64"/>
        <v>2.9516250468221119E-4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7755</v>
      </c>
      <c r="D160" s="169">
        <f t="shared" si="65"/>
        <v>7542</v>
      </c>
      <c r="E160" s="169">
        <f t="shared" si="65"/>
        <v>906</v>
      </c>
      <c r="F160" s="169">
        <f t="shared" si="65"/>
        <v>6038</v>
      </c>
      <c r="G160" s="169">
        <f t="shared" si="65"/>
        <v>9020</v>
      </c>
      <c r="H160" s="169">
        <f t="shared" si="65"/>
        <v>8014</v>
      </c>
      <c r="I160" s="170">
        <f t="shared" si="63"/>
        <v>-0.11152993348115303</v>
      </c>
      <c r="J160" s="171">
        <f t="shared" si="60"/>
        <v>6.2582869265446872E-2</v>
      </c>
      <c r="K160" s="169">
        <f>H160-G160</f>
        <v>-1006</v>
      </c>
      <c r="L160" s="169">
        <f t="shared" si="62"/>
        <v>472</v>
      </c>
      <c r="M160" s="170">
        <f t="shared" si="64"/>
        <v>2.731446088364019E-3</v>
      </c>
      <c r="N160" s="79"/>
    </row>
    <row r="161" spans="1:16" ht="6" customHeight="1" x14ac:dyDescent="0.25">
      <c r="A161" s="161"/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1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E859D-6481-483E-9D70-E106AB804EFA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0"/>
      <c r="D3" s="270"/>
      <c r="E3" s="270"/>
      <c r="F3" s="270"/>
      <c r="G3" s="270"/>
      <c r="H3" s="270"/>
      <c r="I3" s="270"/>
      <c r="J3" s="270"/>
      <c r="K3" s="270"/>
      <c r="L3" s="270"/>
      <c r="M3" s="270"/>
    </row>
    <row r="4" spans="1:14" ht="6" customHeight="1" x14ac:dyDescent="0.25"/>
    <row r="5" spans="1:14" ht="15.75" x14ac:dyDescent="0.25">
      <c r="B5" s="143"/>
      <c r="C5" s="302" t="s">
        <v>43</v>
      </c>
      <c r="D5" s="303"/>
      <c r="E5" s="303"/>
      <c r="F5" s="303"/>
      <c r="G5" s="303"/>
      <c r="H5" s="303"/>
      <c r="I5" s="303"/>
      <c r="J5" s="303"/>
      <c r="K5" s="303"/>
      <c r="L5" s="303"/>
      <c r="M5" s="303"/>
    </row>
    <row r="6" spans="1:14" s="144" customFormat="1" ht="72" customHeight="1" x14ac:dyDescent="0.25">
      <c r="B6" s="145"/>
      <c r="C6" s="172" t="s">
        <v>261</v>
      </c>
      <c r="D6" s="172" t="s">
        <v>262</v>
      </c>
      <c r="E6" s="172" t="s">
        <v>263</v>
      </c>
      <c r="F6" s="172" t="s">
        <v>264</v>
      </c>
      <c r="G6" s="172" t="s">
        <v>265</v>
      </c>
      <c r="H6" s="172" t="s">
        <v>266</v>
      </c>
      <c r="I6" s="173" t="str">
        <f>CONCATENATE("var. ",RIGHT(H6,2),"/",RIGHT(G6,2))</f>
        <v>var. 24/23</v>
      </c>
      <c r="J6" s="173" t="str">
        <f>CONCATENATE("var. ",RIGHT(H6,2),"/",RIGHT(D6,2))</f>
        <v>var. 24/19</v>
      </c>
      <c r="K6" s="172" t="str">
        <f>CONCATENATE("dif. ",RIGHT(H6,2),"/",RIGHT(G6,2))</f>
        <v>dif. 24/23</v>
      </c>
      <c r="L6" s="172" t="str">
        <f>CONCATENATE("dif. ",RIGHT(H6,2),"/",RIGHT(D6,2))</f>
        <v>dif. 24/19</v>
      </c>
      <c r="M6" s="173" t="str">
        <f>CONCATENATE("Cuota s/ total lugares de residencia ",RIGHT(H6,4))</f>
        <v>Cuota s/ total lugares de residencia 2024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/>
      <c r="B8" s="154" t="s">
        <v>68</v>
      </c>
      <c r="C8" s="176">
        <v>34510831</v>
      </c>
      <c r="D8" s="176">
        <v>34034766</v>
      </c>
      <c r="E8" s="176">
        <v>10242762</v>
      </c>
      <c r="F8" s="176">
        <v>31405937</v>
      </c>
      <c r="G8" s="176">
        <v>34509923</v>
      </c>
      <c r="H8" s="176">
        <v>36076748</v>
      </c>
      <c r="I8" s="177">
        <f>IFERROR(H8/G8-1,"-")</f>
        <v>4.540215867766495E-2</v>
      </c>
      <c r="J8" s="177">
        <f>IFERROR(H8/D8-1,"-")</f>
        <v>5.9996945476281427E-2</v>
      </c>
      <c r="K8" s="176">
        <f>H8-G8</f>
        <v>1566825</v>
      </c>
      <c r="L8" s="176">
        <f>H8-D8</f>
        <v>2041982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1666315</v>
      </c>
      <c r="F9" s="158">
        <v>4154268</v>
      </c>
      <c r="G9" s="158">
        <v>4256196</v>
      </c>
      <c r="H9" s="158">
        <v>4222474</v>
      </c>
      <c r="I9" s="159">
        <f>IFERROR(H9/G9-1,"-")</f>
        <v>-7.9230373789177522E-3</v>
      </c>
      <c r="J9" s="160">
        <f t="shared" ref="J9:J20" si="0">IFERROR(H9/D9-1,"-")</f>
        <v>-8.4842801141672419E-2</v>
      </c>
      <c r="K9" s="158">
        <f t="shared" ref="K9:K19" si="1">H9-G9</f>
        <v>-33722</v>
      </c>
      <c r="L9" s="158">
        <f t="shared" ref="L9:L20" si="2">H9-D9</f>
        <v>-391459</v>
      </c>
      <c r="M9" s="159">
        <f>H9/H$8</f>
        <v>0.11704142513066865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1214668</v>
      </c>
      <c r="G10" s="163">
        <v>1317693</v>
      </c>
      <c r="H10" s="163">
        <v>1326202</v>
      </c>
      <c r="I10" s="164">
        <f>IFERROR(H10/G10-1,"-")</f>
        <v>6.4574980666969317E-3</v>
      </c>
      <c r="J10" s="165">
        <f t="shared" si="0"/>
        <v>1.9188723310890499E-2</v>
      </c>
      <c r="K10" s="163">
        <f t="shared" si="1"/>
        <v>8509</v>
      </c>
      <c r="L10" s="163">
        <f t="shared" si="2"/>
        <v>24969</v>
      </c>
      <c r="M10" s="164">
        <f>H10/H$8</f>
        <v>3.676057498308883E-2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1101523</v>
      </c>
      <c r="F11" s="163">
        <v>2939600</v>
      </c>
      <c r="G11" s="163">
        <v>2938503</v>
      </c>
      <c r="H11" s="163">
        <v>2896272</v>
      </c>
      <c r="I11" s="164">
        <f>IFERROR(H11/G11-1,"-")</f>
        <v>-1.4371603500149543E-2</v>
      </c>
      <c r="J11" s="165">
        <f t="shared" si="0"/>
        <v>-0.12570652337972044</v>
      </c>
      <c r="K11" s="163">
        <f t="shared" si="1"/>
        <v>-42231</v>
      </c>
      <c r="L11" s="163">
        <f t="shared" si="2"/>
        <v>-416428</v>
      </c>
      <c r="M11" s="164">
        <f>H11/H$8</f>
        <v>8.0280850147579824E-2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8576447</v>
      </c>
      <c r="F12" s="158">
        <v>27251669</v>
      </c>
      <c r="G12" s="158">
        <v>30253727</v>
      </c>
      <c r="H12" s="158">
        <v>31854274</v>
      </c>
      <c r="I12" s="159">
        <f>IFERROR(H12/G12-1,"-")</f>
        <v>5.2904126489936365E-2</v>
      </c>
      <c r="J12" s="160">
        <f t="shared" si="0"/>
        <v>8.271149222729357E-2</v>
      </c>
      <c r="K12" s="158">
        <f t="shared" si="1"/>
        <v>1600547</v>
      </c>
      <c r="L12" s="158">
        <f t="shared" si="2"/>
        <v>2433441</v>
      </c>
      <c r="M12" s="159">
        <f>H12/H$8</f>
        <v>0.88295857486933138</v>
      </c>
      <c r="N12" s="79"/>
    </row>
    <row r="13" spans="1:14" s="56" customFormat="1" x14ac:dyDescent="0.25">
      <c r="A13" s="161"/>
      <c r="B13" s="162" t="s">
        <v>110</v>
      </c>
      <c r="C13" s="163">
        <v>12789312</v>
      </c>
      <c r="D13" s="163">
        <v>13160030</v>
      </c>
      <c r="E13" s="163">
        <v>3390676</v>
      </c>
      <c r="F13" s="163">
        <v>12657617</v>
      </c>
      <c r="G13" s="163">
        <v>13883101</v>
      </c>
      <c r="H13" s="163">
        <v>14673664</v>
      </c>
      <c r="I13" s="164">
        <f t="shared" ref="I13:I20" si="3">IFERROR(H13/G13-1,"-")</f>
        <v>5.6944266270194221E-2</v>
      </c>
      <c r="J13" s="165">
        <f t="shared" si="0"/>
        <v>0.11501751895702372</v>
      </c>
      <c r="K13" s="163">
        <f t="shared" si="1"/>
        <v>790563</v>
      </c>
      <c r="L13" s="163">
        <f t="shared" si="2"/>
        <v>1513634</v>
      </c>
      <c r="M13" s="164">
        <f t="shared" ref="M13:M20" si="4">H13/H$8</f>
        <v>0.40673466466545155</v>
      </c>
      <c r="N13" s="166"/>
    </row>
    <row r="14" spans="1:14" s="56" customFormat="1" x14ac:dyDescent="0.25">
      <c r="A14" s="161"/>
      <c r="B14" s="162" t="s">
        <v>113</v>
      </c>
      <c r="C14" s="163">
        <v>5171883</v>
      </c>
      <c r="D14" s="163">
        <v>4424103</v>
      </c>
      <c r="E14" s="163">
        <v>1278287</v>
      </c>
      <c r="F14" s="163">
        <v>3169256</v>
      </c>
      <c r="G14" s="163">
        <v>3598054</v>
      </c>
      <c r="H14" s="163">
        <v>3756774</v>
      </c>
      <c r="I14" s="164">
        <f t="shared" si="3"/>
        <v>4.4112734272470533E-2</v>
      </c>
      <c r="J14" s="165">
        <f t="shared" si="0"/>
        <v>-0.1508393904933949</v>
      </c>
      <c r="K14" s="163">
        <f t="shared" si="1"/>
        <v>158720</v>
      </c>
      <c r="L14" s="163">
        <f t="shared" si="2"/>
        <v>-667329</v>
      </c>
      <c r="M14" s="164">
        <f t="shared" si="4"/>
        <v>0.10413283370219512</v>
      </c>
      <c r="N14" s="166"/>
    </row>
    <row r="15" spans="1:14" x14ac:dyDescent="0.25">
      <c r="A15" s="16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1288352</v>
      </c>
      <c r="G15" s="163">
        <v>1520450</v>
      </c>
      <c r="H15" s="163">
        <v>1590542</v>
      </c>
      <c r="I15" s="164">
        <f t="shared" si="3"/>
        <v>4.6099510013482892E-2</v>
      </c>
      <c r="J15" s="165">
        <f t="shared" si="0"/>
        <v>0.34697863014069852</v>
      </c>
      <c r="K15" s="163">
        <f t="shared" si="1"/>
        <v>70092</v>
      </c>
      <c r="L15" s="163">
        <f t="shared" si="2"/>
        <v>409720</v>
      </c>
      <c r="M15" s="164">
        <f t="shared" si="4"/>
        <v>4.408773207607293E-2</v>
      </c>
      <c r="N15" s="79"/>
    </row>
    <row r="16" spans="1:14" x14ac:dyDescent="0.25">
      <c r="A16" s="161"/>
      <c r="B16" s="162" t="s">
        <v>123</v>
      </c>
      <c r="C16" s="163">
        <v>1190551</v>
      </c>
      <c r="D16" s="163">
        <v>1116998</v>
      </c>
      <c r="E16" s="163">
        <v>302671</v>
      </c>
      <c r="F16" s="163">
        <v>1287744</v>
      </c>
      <c r="G16" s="163">
        <v>1318357</v>
      </c>
      <c r="H16" s="163">
        <v>1375692</v>
      </c>
      <c r="I16" s="164">
        <f t="shared" si="3"/>
        <v>4.3489737605216128E-2</v>
      </c>
      <c r="J16" s="165">
        <f t="shared" si="0"/>
        <v>0.23159754986132475</v>
      </c>
      <c r="K16" s="163">
        <f t="shared" si="1"/>
        <v>57335</v>
      </c>
      <c r="L16" s="163">
        <f t="shared" si="2"/>
        <v>258694</v>
      </c>
      <c r="M16" s="164">
        <f t="shared" si="4"/>
        <v>3.8132372685032473E-2</v>
      </c>
      <c r="N16" s="79"/>
    </row>
    <row r="17" spans="1:14" x14ac:dyDescent="0.25">
      <c r="A17" s="161"/>
      <c r="B17" s="162" t="s">
        <v>119</v>
      </c>
      <c r="C17" s="163">
        <v>1113956</v>
      </c>
      <c r="D17" s="163">
        <v>1084813</v>
      </c>
      <c r="E17" s="163">
        <v>443709</v>
      </c>
      <c r="F17" s="163">
        <v>1124652</v>
      </c>
      <c r="G17" s="163">
        <v>1172687</v>
      </c>
      <c r="H17" s="163">
        <v>1202962</v>
      </c>
      <c r="I17" s="164">
        <f t="shared" si="3"/>
        <v>2.5816778049044586E-2</v>
      </c>
      <c r="J17" s="165">
        <f t="shared" si="0"/>
        <v>0.1089118585415183</v>
      </c>
      <c r="K17" s="163">
        <f t="shared" si="1"/>
        <v>30275</v>
      </c>
      <c r="L17" s="163">
        <f t="shared" si="2"/>
        <v>118149</v>
      </c>
      <c r="M17" s="164">
        <f t="shared" si="4"/>
        <v>3.3344524290271398E-2</v>
      </c>
      <c r="N17" s="79"/>
    </row>
    <row r="18" spans="1:14" x14ac:dyDescent="0.25">
      <c r="A18" s="161"/>
      <c r="B18" s="162" t="s">
        <v>128</v>
      </c>
      <c r="C18" s="163">
        <v>561907</v>
      </c>
      <c r="D18" s="163">
        <v>594834</v>
      </c>
      <c r="E18" s="163">
        <v>241428</v>
      </c>
      <c r="F18" s="163">
        <v>491173</v>
      </c>
      <c r="G18" s="163">
        <v>523681</v>
      </c>
      <c r="H18" s="163">
        <v>511763</v>
      </c>
      <c r="I18" s="164">
        <f t="shared" si="3"/>
        <v>-2.2758129471949551E-2</v>
      </c>
      <c r="J18" s="165">
        <f t="shared" si="0"/>
        <v>-0.13965408836751092</v>
      </c>
      <c r="K18" s="163">
        <f t="shared" si="1"/>
        <v>-11918</v>
      </c>
      <c r="L18" s="163">
        <f t="shared" si="2"/>
        <v>-83071</v>
      </c>
      <c r="M18" s="164">
        <f t="shared" si="4"/>
        <v>1.4185397198217533E-2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432862</v>
      </c>
      <c r="G19" s="163">
        <v>543249</v>
      </c>
      <c r="H19" s="163">
        <v>528059</v>
      </c>
      <c r="I19" s="164">
        <f t="shared" si="3"/>
        <v>-2.796139523496588E-2</v>
      </c>
      <c r="J19" s="165">
        <f t="shared" si="0"/>
        <v>-0.37684506417306662</v>
      </c>
      <c r="K19" s="163">
        <f t="shared" si="1"/>
        <v>-15190</v>
      </c>
      <c r="L19" s="163">
        <f t="shared" si="2"/>
        <v>-319337</v>
      </c>
      <c r="M19" s="164">
        <f t="shared" si="4"/>
        <v>1.463710088281793E-2</v>
      </c>
      <c r="N19" s="79"/>
    </row>
    <row r="20" spans="1:14" x14ac:dyDescent="0.25">
      <c r="A20" s="161" t="s">
        <v>145</v>
      </c>
      <c r="B20" s="168" t="s">
        <v>145</v>
      </c>
      <c r="C20" s="169">
        <f t="shared" ref="C20:H20" si="5">C12-SUM(C13:C19)</f>
        <v>6949173</v>
      </c>
      <c r="D20" s="169">
        <f t="shared" si="5"/>
        <v>7011837</v>
      </c>
      <c r="E20" s="169">
        <f t="shared" si="5"/>
        <v>2168238</v>
      </c>
      <c r="F20" s="169">
        <f t="shared" si="5"/>
        <v>6800013</v>
      </c>
      <c r="G20" s="169">
        <f t="shared" si="5"/>
        <v>7694148</v>
      </c>
      <c r="H20" s="169">
        <f t="shared" si="5"/>
        <v>8214818</v>
      </c>
      <c r="I20" s="170">
        <f t="shared" si="3"/>
        <v>6.7670910411393281E-2</v>
      </c>
      <c r="J20" s="171">
        <f t="shared" si="0"/>
        <v>0.17156431331760857</v>
      </c>
      <c r="K20" s="169">
        <f>H20-G20</f>
        <v>520670</v>
      </c>
      <c r="L20" s="169">
        <f t="shared" si="2"/>
        <v>1202981</v>
      </c>
      <c r="M20" s="170">
        <f t="shared" si="4"/>
        <v>0.22770394936927241</v>
      </c>
      <c r="N20" s="79"/>
    </row>
    <row r="21" spans="1:14" s="144" customFormat="1" x14ac:dyDescent="0.25">
      <c r="A21" s="161"/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61"/>
      <c r="B22" s="154" t="s">
        <v>68</v>
      </c>
      <c r="C22" s="176">
        <v>12780955</v>
      </c>
      <c r="D22" s="176">
        <v>13105945</v>
      </c>
      <c r="E22" s="176">
        <v>3719501</v>
      </c>
      <c r="F22" s="176">
        <v>12632387</v>
      </c>
      <c r="G22" s="176">
        <v>13590517</v>
      </c>
      <c r="H22" s="176">
        <v>13839613</v>
      </c>
      <c r="I22" s="177">
        <f>IFERROR(H22/G22-1,"-")</f>
        <v>1.8328662551983843E-2</v>
      </c>
      <c r="J22" s="177">
        <f>IFERROR(H22/D22-1,"-")</f>
        <v>5.5979786272565724E-2</v>
      </c>
      <c r="K22" s="176">
        <f>H22-G22</f>
        <v>249096</v>
      </c>
      <c r="L22" s="176">
        <f>H22-D22</f>
        <v>733668</v>
      </c>
      <c r="M22" s="177">
        <f>H22/H$8</f>
        <v>0.38361586803777326</v>
      </c>
      <c r="N22" s="79"/>
    </row>
    <row r="23" spans="1:14" x14ac:dyDescent="0.25">
      <c r="A23" s="161" t="s">
        <v>96</v>
      </c>
      <c r="B23" s="157" t="s">
        <v>97</v>
      </c>
      <c r="C23" s="158">
        <v>881685</v>
      </c>
      <c r="D23" s="158">
        <v>1013579</v>
      </c>
      <c r="E23" s="158">
        <v>368684</v>
      </c>
      <c r="F23" s="158">
        <v>924124</v>
      </c>
      <c r="G23" s="158">
        <v>817242</v>
      </c>
      <c r="H23" s="158">
        <v>742610</v>
      </c>
      <c r="I23" s="159">
        <f>IFERROR(H23/G23-1,"-")</f>
        <v>-9.132178718176498E-2</v>
      </c>
      <c r="J23" s="160">
        <f t="shared" ref="J23:J34" si="6">IFERROR(H23/D23-1,"-")</f>
        <v>-0.26733880634859242</v>
      </c>
      <c r="K23" s="158">
        <f t="shared" ref="K23:K33" si="7">H23-G23</f>
        <v>-74632</v>
      </c>
      <c r="L23" s="158">
        <f t="shared" ref="L23:L34" si="8">H23-D23</f>
        <v>-270969</v>
      </c>
      <c r="M23" s="159">
        <f>H23/H$8</f>
        <v>2.0584172387156402E-2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171857</v>
      </c>
      <c r="F24" s="163">
        <v>286571</v>
      </c>
      <c r="G24" s="163">
        <v>256506</v>
      </c>
      <c r="H24" s="163">
        <v>219209</v>
      </c>
      <c r="I24" s="164">
        <f>IFERROR(H24/G24-1,"-")</f>
        <v>-0.14540400614410576</v>
      </c>
      <c r="J24" s="165">
        <f t="shared" si="6"/>
        <v>-0.46449754734311788</v>
      </c>
      <c r="K24" s="163">
        <f t="shared" si="7"/>
        <v>-37297</v>
      </c>
      <c r="L24" s="163">
        <f t="shared" si="8"/>
        <v>-190143</v>
      </c>
      <c r="M24" s="164">
        <f>H24/H$8</f>
        <v>6.0761851373078305E-3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196827</v>
      </c>
      <c r="F25" s="163">
        <v>637553</v>
      </c>
      <c r="G25" s="163">
        <v>560736</v>
      </c>
      <c r="H25" s="163">
        <v>523401</v>
      </c>
      <c r="I25" s="164">
        <f>IFERROR(H25/G25-1,"-")</f>
        <v>-6.6582134908406143E-2</v>
      </c>
      <c r="J25" s="165">
        <f t="shared" si="6"/>
        <v>-0.13376760720722514</v>
      </c>
      <c r="K25" s="163">
        <f t="shared" si="7"/>
        <v>-37335</v>
      </c>
      <c r="L25" s="163">
        <f t="shared" si="8"/>
        <v>-80826</v>
      </c>
      <c r="M25" s="164">
        <f>H25/H$8</f>
        <v>1.4507987249848572E-2</v>
      </c>
      <c r="N25" s="79"/>
    </row>
    <row r="26" spans="1:14" x14ac:dyDescent="0.25">
      <c r="A26" s="161"/>
      <c r="B26" s="157" t="s">
        <v>107</v>
      </c>
      <c r="C26" s="158">
        <v>11899270</v>
      </c>
      <c r="D26" s="158">
        <v>12092366</v>
      </c>
      <c r="E26" s="158">
        <v>3350817</v>
      </c>
      <c r="F26" s="158">
        <v>11708263</v>
      </c>
      <c r="G26" s="158">
        <v>12773275</v>
      </c>
      <c r="H26" s="158">
        <v>13097003</v>
      </c>
      <c r="I26" s="159">
        <f>IFERROR(H26/G26-1,"-")</f>
        <v>2.5344165846268973E-2</v>
      </c>
      <c r="J26" s="160">
        <f t="shared" si="6"/>
        <v>8.3080267335606584E-2</v>
      </c>
      <c r="K26" s="158">
        <f t="shared" si="7"/>
        <v>323728</v>
      </c>
      <c r="L26" s="158">
        <f t="shared" si="8"/>
        <v>1004637</v>
      </c>
      <c r="M26" s="159">
        <f>H26/H$8</f>
        <v>0.36303169565061683</v>
      </c>
      <c r="N26" s="79"/>
    </row>
    <row r="27" spans="1:14" s="56" customFormat="1" x14ac:dyDescent="0.25">
      <c r="A27" s="161"/>
      <c r="B27" s="162" t="s">
        <v>110</v>
      </c>
      <c r="C27" s="163">
        <v>5384111</v>
      </c>
      <c r="D27" s="163">
        <v>5650065</v>
      </c>
      <c r="E27" s="163">
        <v>1431730</v>
      </c>
      <c r="F27" s="163">
        <v>5839663</v>
      </c>
      <c r="G27" s="163">
        <v>6456134</v>
      </c>
      <c r="H27" s="163">
        <v>6689570</v>
      </c>
      <c r="I27" s="164">
        <f t="shared" ref="I27:I34" si="9">IFERROR(H27/G27-1,"-")</f>
        <v>3.6157242089460917E-2</v>
      </c>
      <c r="J27" s="165">
        <f t="shared" si="6"/>
        <v>0.18398106924433622</v>
      </c>
      <c r="K27" s="163">
        <f t="shared" si="7"/>
        <v>233436</v>
      </c>
      <c r="L27" s="163">
        <f t="shared" si="8"/>
        <v>1039505</v>
      </c>
      <c r="M27" s="164">
        <f t="shared" ref="M27:M34" si="10">H27/H$8</f>
        <v>0.1854260810869095</v>
      </c>
      <c r="N27" s="166"/>
    </row>
    <row r="28" spans="1:14" s="56" customFormat="1" x14ac:dyDescent="0.25">
      <c r="A28" s="161"/>
      <c r="B28" s="162" t="s">
        <v>113</v>
      </c>
      <c r="C28" s="163">
        <v>1974764</v>
      </c>
      <c r="D28" s="163">
        <v>1813831</v>
      </c>
      <c r="E28" s="163">
        <v>473917</v>
      </c>
      <c r="F28" s="163">
        <v>1420539</v>
      </c>
      <c r="G28" s="163">
        <v>1496214</v>
      </c>
      <c r="H28" s="163">
        <v>1483358</v>
      </c>
      <c r="I28" s="164">
        <f t="shared" si="9"/>
        <v>-8.5923537675760553E-3</v>
      </c>
      <c r="J28" s="165">
        <f t="shared" si="6"/>
        <v>-0.18219613624422559</v>
      </c>
      <c r="K28" s="163">
        <f t="shared" si="7"/>
        <v>-12856</v>
      </c>
      <c r="L28" s="163">
        <f t="shared" si="8"/>
        <v>-330473</v>
      </c>
      <c r="M28" s="164">
        <f t="shared" si="10"/>
        <v>4.111673258354661E-2</v>
      </c>
      <c r="N28" s="166"/>
    </row>
    <row r="29" spans="1:14" x14ac:dyDescent="0.25">
      <c r="A29" s="161"/>
      <c r="B29" s="162" t="s">
        <v>116</v>
      </c>
      <c r="C29" s="163">
        <v>402743</v>
      </c>
      <c r="D29" s="163">
        <v>428540</v>
      </c>
      <c r="E29" s="163">
        <v>167803</v>
      </c>
      <c r="F29" s="163">
        <v>466813</v>
      </c>
      <c r="G29" s="163">
        <v>535409</v>
      </c>
      <c r="H29" s="163">
        <v>462244</v>
      </c>
      <c r="I29" s="164">
        <f t="shared" si="9"/>
        <v>-0.13665254039435271</v>
      </c>
      <c r="J29" s="165">
        <f t="shared" si="6"/>
        <v>7.8648434218509422E-2</v>
      </c>
      <c r="K29" s="163">
        <f t="shared" si="7"/>
        <v>-73165</v>
      </c>
      <c r="L29" s="163">
        <f t="shared" si="8"/>
        <v>33704</v>
      </c>
      <c r="M29" s="164">
        <f t="shared" si="10"/>
        <v>1.281279565441985E-2</v>
      </c>
      <c r="N29" s="79"/>
    </row>
    <row r="30" spans="1:14" x14ac:dyDescent="0.25">
      <c r="A30" s="161"/>
      <c r="B30" s="162" t="s">
        <v>123</v>
      </c>
      <c r="C30" s="163">
        <v>530274</v>
      </c>
      <c r="D30" s="163">
        <v>502164</v>
      </c>
      <c r="E30" s="163">
        <v>128807</v>
      </c>
      <c r="F30" s="163">
        <v>583899</v>
      </c>
      <c r="G30" s="163">
        <v>553235</v>
      </c>
      <c r="H30" s="163">
        <v>562616</v>
      </c>
      <c r="I30" s="164">
        <f t="shared" si="9"/>
        <v>1.695662783446461E-2</v>
      </c>
      <c r="J30" s="165">
        <f t="shared" si="6"/>
        <v>0.12038298245194801</v>
      </c>
      <c r="K30" s="163">
        <f t="shared" si="7"/>
        <v>9381</v>
      </c>
      <c r="L30" s="163">
        <f t="shared" si="8"/>
        <v>60452</v>
      </c>
      <c r="M30" s="164">
        <f t="shared" si="10"/>
        <v>1.5594975467300988E-2</v>
      </c>
      <c r="N30" s="79"/>
    </row>
    <row r="31" spans="1:14" x14ac:dyDescent="0.25">
      <c r="A31" s="161"/>
      <c r="B31" s="162" t="s">
        <v>119</v>
      </c>
      <c r="C31" s="163">
        <v>589767</v>
      </c>
      <c r="D31" s="163">
        <v>566275</v>
      </c>
      <c r="E31" s="163">
        <v>224222</v>
      </c>
      <c r="F31" s="163">
        <v>639629</v>
      </c>
      <c r="G31" s="163">
        <v>619738</v>
      </c>
      <c r="H31" s="163">
        <v>632422</v>
      </c>
      <c r="I31" s="164">
        <f t="shared" si="9"/>
        <v>2.0466713353062049E-2</v>
      </c>
      <c r="J31" s="165">
        <f t="shared" si="6"/>
        <v>0.11681073683281085</v>
      </c>
      <c r="K31" s="163">
        <f t="shared" si="7"/>
        <v>12684</v>
      </c>
      <c r="L31" s="163">
        <f t="shared" si="8"/>
        <v>66147</v>
      </c>
      <c r="M31" s="164">
        <f t="shared" si="10"/>
        <v>1.7529905966025539E-2</v>
      </c>
      <c r="N31" s="79"/>
    </row>
    <row r="32" spans="1:14" x14ac:dyDescent="0.25">
      <c r="A32" s="161"/>
      <c r="B32" s="162" t="s">
        <v>128</v>
      </c>
      <c r="C32" s="163">
        <v>208902</v>
      </c>
      <c r="D32" s="163">
        <v>242464</v>
      </c>
      <c r="E32" s="163">
        <v>94786</v>
      </c>
      <c r="F32" s="163">
        <v>177706</v>
      </c>
      <c r="G32" s="163">
        <v>184473</v>
      </c>
      <c r="H32" s="163">
        <v>184792</v>
      </c>
      <c r="I32" s="164">
        <f t="shared" si="9"/>
        <v>1.7292503509998003E-3</v>
      </c>
      <c r="J32" s="165">
        <f t="shared" si="6"/>
        <v>-0.23785799128942853</v>
      </c>
      <c r="K32" s="163">
        <f t="shared" si="7"/>
        <v>319</v>
      </c>
      <c r="L32" s="163">
        <f t="shared" si="8"/>
        <v>-57672</v>
      </c>
      <c r="M32" s="164">
        <f t="shared" si="10"/>
        <v>5.122191168671855E-3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106541</v>
      </c>
      <c r="F33" s="163">
        <v>147837</v>
      </c>
      <c r="G33" s="163">
        <v>187545</v>
      </c>
      <c r="H33" s="163">
        <v>166807</v>
      </c>
      <c r="I33" s="164">
        <f t="shared" si="9"/>
        <v>-0.11057612839585163</v>
      </c>
      <c r="J33" s="165">
        <f t="shared" si="6"/>
        <v>-0.3966171464950643</v>
      </c>
      <c r="K33" s="163">
        <f t="shared" si="7"/>
        <v>-20738</v>
      </c>
      <c r="L33" s="163">
        <f t="shared" si="8"/>
        <v>-109646</v>
      </c>
      <c r="M33" s="164">
        <f t="shared" si="10"/>
        <v>4.6236706257448707E-3</v>
      </c>
      <c r="N33" s="79"/>
    </row>
    <row r="34" spans="1:14" x14ac:dyDescent="0.25">
      <c r="A34" s="161" t="s">
        <v>145</v>
      </c>
      <c r="B34" s="168" t="s">
        <v>145</v>
      </c>
      <c r="C34" s="169">
        <f t="shared" ref="C34:H34" si="11">C26-SUM(C27:C33)</f>
        <v>2518263</v>
      </c>
      <c r="D34" s="169">
        <f t="shared" si="11"/>
        <v>2612574</v>
      </c>
      <c r="E34" s="169">
        <f t="shared" si="11"/>
        <v>723011</v>
      </c>
      <c r="F34" s="169">
        <f t="shared" si="11"/>
        <v>2432177</v>
      </c>
      <c r="G34" s="169">
        <f t="shared" si="11"/>
        <v>2740527</v>
      </c>
      <c r="H34" s="169">
        <f t="shared" si="11"/>
        <v>2915194</v>
      </c>
      <c r="I34" s="170">
        <f t="shared" si="9"/>
        <v>6.3734821806170849E-2</v>
      </c>
      <c r="J34" s="171">
        <f t="shared" si="6"/>
        <v>0.11583212571203716</v>
      </c>
      <c r="K34" s="169">
        <f>H34-G34</f>
        <v>174667</v>
      </c>
      <c r="L34" s="169">
        <f t="shared" si="8"/>
        <v>302620</v>
      </c>
      <c r="M34" s="170">
        <f t="shared" si="10"/>
        <v>8.0805343097997639E-2</v>
      </c>
      <c r="N34" s="79"/>
    </row>
    <row r="35" spans="1:14" s="144" customFormat="1" x14ac:dyDescent="0.25">
      <c r="A35" s="161"/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61"/>
      <c r="B36" s="154" t="s">
        <v>68</v>
      </c>
      <c r="C36" s="176">
        <v>10182826</v>
      </c>
      <c r="D36" s="176">
        <v>10093577</v>
      </c>
      <c r="E36" s="176">
        <v>2735482</v>
      </c>
      <c r="F36" s="176">
        <v>8865243</v>
      </c>
      <c r="G36" s="176">
        <v>9739308</v>
      </c>
      <c r="H36" s="176">
        <v>10014981</v>
      </c>
      <c r="I36" s="177">
        <f>IFERROR(H36/G36-1,"-")</f>
        <v>2.8305193757092395E-2</v>
      </c>
      <c r="J36" s="177">
        <f>IFERROR(H36/D36-1,"-")</f>
        <v>-7.7867340785134909E-3</v>
      </c>
      <c r="K36" s="176">
        <f>H36-G36</f>
        <v>275673</v>
      </c>
      <c r="L36" s="176">
        <f>H36-D36</f>
        <v>-78596</v>
      </c>
      <c r="M36" s="177">
        <f>H36/H$8</f>
        <v>0.2776020998344973</v>
      </c>
      <c r="N36" s="79"/>
    </row>
    <row r="37" spans="1:14" x14ac:dyDescent="0.25">
      <c r="A37" s="161" t="s">
        <v>96</v>
      </c>
      <c r="B37" s="157" t="s">
        <v>97</v>
      </c>
      <c r="C37" s="158">
        <v>676860</v>
      </c>
      <c r="D37" s="158">
        <v>614530</v>
      </c>
      <c r="E37" s="158">
        <v>222488</v>
      </c>
      <c r="F37" s="158">
        <v>513218</v>
      </c>
      <c r="G37" s="158">
        <v>576863</v>
      </c>
      <c r="H37" s="158">
        <v>551747</v>
      </c>
      <c r="I37" s="159">
        <f>IFERROR(H37/G37-1,"-")</f>
        <v>-4.3538933854312067E-2</v>
      </c>
      <c r="J37" s="160">
        <f t="shared" ref="J37:J48" si="12">IFERROR(H37/D37-1,"-")</f>
        <v>-0.10216425560997833</v>
      </c>
      <c r="K37" s="158">
        <f t="shared" ref="K37:K47" si="13">H37-G37</f>
        <v>-25116</v>
      </c>
      <c r="L37" s="158">
        <f t="shared" ref="L37:L48" si="14">H37-D37</f>
        <v>-62783</v>
      </c>
      <c r="M37" s="159">
        <f>H37/H$8</f>
        <v>1.529370108414428E-2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87809</v>
      </c>
      <c r="F38" s="163">
        <v>155108</v>
      </c>
      <c r="G38" s="163">
        <v>218201</v>
      </c>
      <c r="H38" s="163">
        <v>239030</v>
      </c>
      <c r="I38" s="164">
        <f>IFERROR(H38/G38-1,"-")</f>
        <v>9.5457857663347134E-2</v>
      </c>
      <c r="J38" s="165">
        <f t="shared" si="12"/>
        <v>0.13530252727471348</v>
      </c>
      <c r="K38" s="163">
        <f t="shared" si="13"/>
        <v>20829</v>
      </c>
      <c r="L38" s="163">
        <f t="shared" si="14"/>
        <v>28487</v>
      </c>
      <c r="M38" s="164">
        <f>H38/H$8</f>
        <v>6.6255971852008395E-3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134679</v>
      </c>
      <c r="F39" s="163">
        <v>358110</v>
      </c>
      <c r="G39" s="163">
        <v>358662</v>
      </c>
      <c r="H39" s="163">
        <v>312717</v>
      </c>
      <c r="I39" s="164">
        <f>IFERROR(H39/G39-1,"-")</f>
        <v>-0.1281011091222376</v>
      </c>
      <c r="J39" s="165">
        <f t="shared" si="12"/>
        <v>-0.22592311138724763</v>
      </c>
      <c r="K39" s="163">
        <f t="shared" si="13"/>
        <v>-45945</v>
      </c>
      <c r="L39" s="163">
        <f t="shared" si="14"/>
        <v>-91270</v>
      </c>
      <c r="M39" s="164">
        <f>H39/H$8</f>
        <v>8.6681038989434422E-3</v>
      </c>
      <c r="N39" s="79"/>
    </row>
    <row r="40" spans="1:14" x14ac:dyDescent="0.25">
      <c r="A40" s="161"/>
      <c r="B40" s="157" t="s">
        <v>107</v>
      </c>
      <c r="C40" s="158">
        <v>9505966</v>
      </c>
      <c r="D40" s="158">
        <v>9479047</v>
      </c>
      <c r="E40" s="158">
        <v>2512994</v>
      </c>
      <c r="F40" s="158">
        <v>8352025</v>
      </c>
      <c r="G40" s="158">
        <v>9162445</v>
      </c>
      <c r="H40" s="158">
        <v>9463234</v>
      </c>
      <c r="I40" s="159">
        <f>IFERROR(H40/G40-1,"-")</f>
        <v>3.2828464454629724E-2</v>
      </c>
      <c r="J40" s="160">
        <f t="shared" si="12"/>
        <v>-1.6682056751063934E-3</v>
      </c>
      <c r="K40" s="158">
        <f t="shared" si="13"/>
        <v>300789</v>
      </c>
      <c r="L40" s="158">
        <f t="shared" si="14"/>
        <v>-15813</v>
      </c>
      <c r="M40" s="159">
        <f>H40/H$8</f>
        <v>0.262308398750353</v>
      </c>
      <c r="N40" s="79"/>
    </row>
    <row r="41" spans="1:14" s="56" customFormat="1" x14ac:dyDescent="0.25">
      <c r="A41" s="161"/>
      <c r="B41" s="162" t="s">
        <v>110</v>
      </c>
      <c r="C41" s="163">
        <v>4765036</v>
      </c>
      <c r="D41" s="163">
        <v>5094935</v>
      </c>
      <c r="E41" s="163">
        <v>1123413</v>
      </c>
      <c r="F41" s="163">
        <v>4256430</v>
      </c>
      <c r="G41" s="163">
        <v>4628153</v>
      </c>
      <c r="H41" s="163">
        <v>4858902</v>
      </c>
      <c r="I41" s="164">
        <f t="shared" ref="I41:I48" si="15">IFERROR(H41/G41-1,"-")</f>
        <v>4.9857686208731655E-2</v>
      </c>
      <c r="J41" s="165">
        <f t="shared" si="12"/>
        <v>-4.6326989451288436E-2</v>
      </c>
      <c r="K41" s="163">
        <f t="shared" si="13"/>
        <v>230749</v>
      </c>
      <c r="L41" s="163">
        <f t="shared" si="14"/>
        <v>-236033</v>
      </c>
      <c r="M41" s="164">
        <f t="shared" ref="M41:M48" si="16">H41/H$8</f>
        <v>0.13468237214728998</v>
      </c>
      <c r="N41" s="166"/>
    </row>
    <row r="42" spans="1:14" s="56" customFormat="1" x14ac:dyDescent="0.25">
      <c r="A42" s="161"/>
      <c r="B42" s="162" t="s">
        <v>113</v>
      </c>
      <c r="C42" s="163">
        <v>637223</v>
      </c>
      <c r="D42" s="163">
        <v>470924</v>
      </c>
      <c r="E42" s="163">
        <v>132792</v>
      </c>
      <c r="F42" s="163">
        <v>311196</v>
      </c>
      <c r="G42" s="163">
        <v>358380</v>
      </c>
      <c r="H42" s="163">
        <v>358116</v>
      </c>
      <c r="I42" s="164">
        <f t="shared" si="15"/>
        <v>-7.3664825046038107E-4</v>
      </c>
      <c r="J42" s="165">
        <f t="shared" si="12"/>
        <v>-0.23954608386915932</v>
      </c>
      <c r="K42" s="163">
        <f t="shared" si="13"/>
        <v>-264</v>
      </c>
      <c r="L42" s="163">
        <f t="shared" si="14"/>
        <v>-112808</v>
      </c>
      <c r="M42" s="164">
        <f t="shared" si="16"/>
        <v>9.9265044620984125E-3</v>
      </c>
      <c r="N42" s="166"/>
    </row>
    <row r="43" spans="1:14" x14ac:dyDescent="0.25">
      <c r="A43" s="161"/>
      <c r="B43" s="162" t="s">
        <v>116</v>
      </c>
      <c r="C43" s="163">
        <v>179800</v>
      </c>
      <c r="D43" s="163">
        <v>178407</v>
      </c>
      <c r="E43" s="163">
        <v>66140</v>
      </c>
      <c r="F43" s="163">
        <v>198903</v>
      </c>
      <c r="G43" s="163">
        <v>247793</v>
      </c>
      <c r="H43" s="163">
        <v>245648</v>
      </c>
      <c r="I43" s="164">
        <f t="shared" si="15"/>
        <v>-8.6564188657468621E-3</v>
      </c>
      <c r="J43" s="165">
        <f t="shared" si="12"/>
        <v>0.37689664643203469</v>
      </c>
      <c r="K43" s="163">
        <f t="shared" si="13"/>
        <v>-2145</v>
      </c>
      <c r="L43" s="163">
        <f t="shared" si="14"/>
        <v>67241</v>
      </c>
      <c r="M43" s="164">
        <f t="shared" si="16"/>
        <v>6.8090394400293509E-3</v>
      </c>
      <c r="N43" s="79"/>
    </row>
    <row r="44" spans="1:14" x14ac:dyDescent="0.25">
      <c r="A44" s="161"/>
      <c r="B44" s="162" t="s">
        <v>123</v>
      </c>
      <c r="C44" s="163">
        <v>472273</v>
      </c>
      <c r="D44" s="163">
        <v>451476</v>
      </c>
      <c r="E44" s="163">
        <v>111688</v>
      </c>
      <c r="F44" s="163">
        <v>477050</v>
      </c>
      <c r="G44" s="163">
        <v>501096</v>
      </c>
      <c r="H44" s="163">
        <v>499671</v>
      </c>
      <c r="I44" s="164">
        <f t="shared" si="15"/>
        <v>-2.8437664639111571E-3</v>
      </c>
      <c r="J44" s="165">
        <f t="shared" si="12"/>
        <v>0.10674986045769885</v>
      </c>
      <c r="K44" s="163">
        <f t="shared" si="13"/>
        <v>-1425</v>
      </c>
      <c r="L44" s="163">
        <f t="shared" si="14"/>
        <v>48195</v>
      </c>
      <c r="M44" s="164">
        <f t="shared" si="16"/>
        <v>1.3850222863768098E-2</v>
      </c>
      <c r="N44" s="79"/>
    </row>
    <row r="45" spans="1:14" x14ac:dyDescent="0.25">
      <c r="A45" s="161"/>
      <c r="B45" s="162" t="s">
        <v>119</v>
      </c>
      <c r="C45" s="163">
        <v>354256</v>
      </c>
      <c r="D45" s="163">
        <v>353625</v>
      </c>
      <c r="E45" s="163">
        <v>124783</v>
      </c>
      <c r="F45" s="163">
        <v>318686</v>
      </c>
      <c r="G45" s="163">
        <v>374932</v>
      </c>
      <c r="H45" s="163">
        <v>372782</v>
      </c>
      <c r="I45" s="164">
        <f t="shared" si="15"/>
        <v>-5.7343731663341835E-3</v>
      </c>
      <c r="J45" s="165">
        <f t="shared" si="12"/>
        <v>5.417320607988696E-2</v>
      </c>
      <c r="K45" s="163">
        <f t="shared" si="13"/>
        <v>-2150</v>
      </c>
      <c r="L45" s="163">
        <f t="shared" si="14"/>
        <v>19157</v>
      </c>
      <c r="M45" s="164">
        <f t="shared" si="16"/>
        <v>1.0333026690764921E-2</v>
      </c>
      <c r="N45" s="79"/>
    </row>
    <row r="46" spans="1:14" x14ac:dyDescent="0.25">
      <c r="A46" s="161"/>
      <c r="B46" s="162" t="s">
        <v>128</v>
      </c>
      <c r="C46" s="163">
        <v>243705</v>
      </c>
      <c r="D46" s="163">
        <v>227686</v>
      </c>
      <c r="E46" s="163">
        <v>86530</v>
      </c>
      <c r="F46" s="163">
        <v>185692</v>
      </c>
      <c r="G46" s="163">
        <v>188339</v>
      </c>
      <c r="H46" s="163">
        <v>187108</v>
      </c>
      <c r="I46" s="164">
        <f t="shared" si="15"/>
        <v>-6.5360865248301758E-3</v>
      </c>
      <c r="J46" s="165">
        <f t="shared" si="12"/>
        <v>-0.17821912634066217</v>
      </c>
      <c r="K46" s="163">
        <f t="shared" si="13"/>
        <v>-1231</v>
      </c>
      <c r="L46" s="163">
        <f t="shared" si="14"/>
        <v>-40578</v>
      </c>
      <c r="M46" s="164">
        <f t="shared" si="16"/>
        <v>5.1863876422564474E-3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149965</v>
      </c>
      <c r="F47" s="163">
        <v>188228</v>
      </c>
      <c r="G47" s="163">
        <v>224522</v>
      </c>
      <c r="H47" s="163">
        <v>217369</v>
      </c>
      <c r="I47" s="164">
        <f t="shared" si="15"/>
        <v>-3.1858793347645187E-2</v>
      </c>
      <c r="J47" s="165">
        <f t="shared" si="12"/>
        <v>-0.40717922704128251</v>
      </c>
      <c r="K47" s="163">
        <f t="shared" si="13"/>
        <v>-7153</v>
      </c>
      <c r="L47" s="163">
        <f t="shared" si="14"/>
        <v>-149300</v>
      </c>
      <c r="M47" s="164">
        <f t="shared" si="16"/>
        <v>6.0251827576033182E-3</v>
      </c>
      <c r="N47" s="79"/>
    </row>
    <row r="48" spans="1:14" x14ac:dyDescent="0.25">
      <c r="A48" s="161" t="s">
        <v>145</v>
      </c>
      <c r="B48" s="168" t="s">
        <v>145</v>
      </c>
      <c r="C48" s="169">
        <f t="shared" ref="C48:H48" si="17">C40-SUM(C41:C47)</f>
        <v>2435063</v>
      </c>
      <c r="D48" s="169">
        <f t="shared" si="17"/>
        <v>2335325</v>
      </c>
      <c r="E48" s="169">
        <f t="shared" si="17"/>
        <v>717683</v>
      </c>
      <c r="F48" s="169">
        <f t="shared" si="17"/>
        <v>2415840</v>
      </c>
      <c r="G48" s="169">
        <f t="shared" si="17"/>
        <v>2639230</v>
      </c>
      <c r="H48" s="169">
        <f t="shared" si="17"/>
        <v>2723638</v>
      </c>
      <c r="I48" s="170">
        <f t="shared" si="15"/>
        <v>3.1982055372210771E-2</v>
      </c>
      <c r="J48" s="171">
        <f t="shared" si="12"/>
        <v>0.1662779270551209</v>
      </c>
      <c r="K48" s="169">
        <f>H48-G48</f>
        <v>84408</v>
      </c>
      <c r="L48" s="169">
        <f t="shared" si="14"/>
        <v>388313</v>
      </c>
      <c r="M48" s="170">
        <f t="shared" si="16"/>
        <v>7.5495662746542458E-2</v>
      </c>
      <c r="N48" s="79"/>
    </row>
    <row r="49" spans="1:14" s="144" customFormat="1" x14ac:dyDescent="0.25">
      <c r="A49" s="161"/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61"/>
      <c r="B50" s="154" t="s">
        <v>68</v>
      </c>
      <c r="C50" s="176">
        <v>241605</v>
      </c>
      <c r="D50" s="176">
        <v>234787</v>
      </c>
      <c r="E50" s="176">
        <v>64896</v>
      </c>
      <c r="F50" s="176">
        <v>168339</v>
      </c>
      <c r="G50" s="176">
        <v>182035</v>
      </c>
      <c r="H50" s="176">
        <v>194642</v>
      </c>
      <c r="I50" s="177">
        <f>IFERROR(H50/G50-1,"-")</f>
        <v>6.925591232455286E-2</v>
      </c>
      <c r="J50" s="177">
        <f>IFERROR(H50/D50-1,"-")</f>
        <v>-0.17098476491458214</v>
      </c>
      <c r="K50" s="176">
        <f>H50-G50</f>
        <v>12607</v>
      </c>
      <c r="L50" s="176">
        <f>H50-D50</f>
        <v>-40145</v>
      </c>
      <c r="M50" s="177">
        <f>H50/H$8</f>
        <v>5.3952202121987274E-3</v>
      </c>
      <c r="N50" s="79"/>
    </row>
    <row r="51" spans="1:14" x14ac:dyDescent="0.25">
      <c r="A51" s="161" t="s">
        <v>96</v>
      </c>
      <c r="B51" s="157" t="s">
        <v>97</v>
      </c>
      <c r="C51" s="158">
        <v>33536</v>
      </c>
      <c r="D51" s="158">
        <v>30969</v>
      </c>
      <c r="E51" s="158">
        <v>6928</v>
      </c>
      <c r="F51" s="158">
        <v>21218</v>
      </c>
      <c r="G51" s="158">
        <v>40235</v>
      </c>
      <c r="H51" s="158">
        <v>25819</v>
      </c>
      <c r="I51" s="159">
        <f>IFERROR(H51/G51-1,"-")</f>
        <v>-0.35829501677643838</v>
      </c>
      <c r="J51" s="160">
        <f t="shared" ref="J51:J62" si="18">IFERROR(H51/D51-1,"-")</f>
        <v>-0.16629532758565013</v>
      </c>
      <c r="K51" s="158">
        <f t="shared" ref="K51:K61" si="19">H51-G51</f>
        <v>-14416</v>
      </c>
      <c r="L51" s="158">
        <f t="shared" ref="L51:L62" si="20">H51-D51</f>
        <v>-5150</v>
      </c>
      <c r="M51" s="159">
        <f>H51/H$8</f>
        <v>7.1566871825586942E-4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4981</v>
      </c>
      <c r="F52" s="163">
        <v>6990</v>
      </c>
      <c r="G52" s="163">
        <v>25164</v>
      </c>
      <c r="H52" s="163">
        <v>14324</v>
      </c>
      <c r="I52" s="164">
        <f>IFERROR(H52/G52-1,"-")</f>
        <v>-0.43077412176124619</v>
      </c>
      <c r="J52" s="165">
        <f t="shared" si="18"/>
        <v>0.10516163876244122</v>
      </c>
      <c r="K52" s="163">
        <f t="shared" si="19"/>
        <v>-10840</v>
      </c>
      <c r="L52" s="163">
        <f t="shared" si="20"/>
        <v>1363</v>
      </c>
      <c r="M52" s="164">
        <f>H52/H$8</f>
        <v>3.9704243852577842E-4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14228</v>
      </c>
      <c r="G53" s="163">
        <v>15071</v>
      </c>
      <c r="H53" s="163">
        <v>11495</v>
      </c>
      <c r="I53" s="164">
        <f>IFERROR(H53/G53-1,"-")</f>
        <v>-0.23727688939021963</v>
      </c>
      <c r="J53" s="165">
        <f t="shared" si="18"/>
        <v>-0.36167258996001772</v>
      </c>
      <c r="K53" s="163">
        <f t="shared" si="19"/>
        <v>-3576</v>
      </c>
      <c r="L53" s="163">
        <f t="shared" si="20"/>
        <v>-6513</v>
      </c>
      <c r="M53" s="164">
        <f>H53/H$8</f>
        <v>3.1862627973009095E-4</v>
      </c>
      <c r="N53" s="79"/>
    </row>
    <row r="54" spans="1:14" x14ac:dyDescent="0.25">
      <c r="A54" s="161"/>
      <c r="B54" s="157" t="s">
        <v>107</v>
      </c>
      <c r="C54" s="158">
        <v>208069</v>
      </c>
      <c r="D54" s="158">
        <v>203818</v>
      </c>
      <c r="E54" s="158">
        <v>57968</v>
      </c>
      <c r="F54" s="158">
        <v>147121</v>
      </c>
      <c r="G54" s="158">
        <v>141800</v>
      </c>
      <c r="H54" s="158">
        <v>168823</v>
      </c>
      <c r="I54" s="159">
        <f>IFERROR(H54/G54-1,"-")</f>
        <v>0.19057122708039498</v>
      </c>
      <c r="J54" s="160">
        <f t="shared" si="18"/>
        <v>-0.17169729857029314</v>
      </c>
      <c r="K54" s="158">
        <f t="shared" si="19"/>
        <v>27023</v>
      </c>
      <c r="L54" s="158">
        <f t="shared" si="20"/>
        <v>-34995</v>
      </c>
      <c r="M54" s="159">
        <f>H54/H$8</f>
        <v>4.6795514939428576E-3</v>
      </c>
      <c r="N54" s="79"/>
    </row>
    <row r="55" spans="1:14" s="56" customFormat="1" x14ac:dyDescent="0.25">
      <c r="A55" s="161"/>
      <c r="B55" s="162" t="s">
        <v>110</v>
      </c>
      <c r="C55" s="163">
        <v>68012</v>
      </c>
      <c r="D55" s="163">
        <v>67733</v>
      </c>
      <c r="E55" s="163">
        <v>19732</v>
      </c>
      <c r="F55" s="163">
        <v>65122</v>
      </c>
      <c r="G55" s="163">
        <v>55484</v>
      </c>
      <c r="H55" s="163">
        <v>69733</v>
      </c>
      <c r="I55" s="164">
        <f t="shared" ref="I55:I62" si="21">IFERROR(H55/G55-1,"-")</f>
        <v>0.25681277485401188</v>
      </c>
      <c r="J55" s="165">
        <f t="shared" si="18"/>
        <v>2.9527704368623953E-2</v>
      </c>
      <c r="K55" s="163">
        <f t="shared" si="19"/>
        <v>14249</v>
      </c>
      <c r="L55" s="163">
        <f t="shared" si="20"/>
        <v>2000</v>
      </c>
      <c r="M55" s="164">
        <f t="shared" ref="M55:M62" si="22">H55/H$8</f>
        <v>1.9329070347471452E-3</v>
      </c>
      <c r="N55" s="166"/>
    </row>
    <row r="56" spans="1:14" s="56" customFormat="1" x14ac:dyDescent="0.25">
      <c r="A56" s="161"/>
      <c r="B56" s="162" t="s">
        <v>113</v>
      </c>
      <c r="C56" s="163">
        <v>80523</v>
      </c>
      <c r="D56" s="163">
        <v>69940</v>
      </c>
      <c r="E56" s="163">
        <v>18588</v>
      </c>
      <c r="F56" s="163">
        <v>34084</v>
      </c>
      <c r="G56" s="163">
        <v>34465</v>
      </c>
      <c r="H56" s="163">
        <v>39071</v>
      </c>
      <c r="I56" s="164">
        <f t="shared" si="21"/>
        <v>0.13364282605541855</v>
      </c>
      <c r="J56" s="165">
        <f t="shared" si="18"/>
        <v>-0.44136402630826421</v>
      </c>
      <c r="K56" s="163">
        <f t="shared" si="19"/>
        <v>4606</v>
      </c>
      <c r="L56" s="163">
        <f t="shared" si="20"/>
        <v>-30869</v>
      </c>
      <c r="M56" s="164">
        <f t="shared" si="22"/>
        <v>1.0829967268668451E-3</v>
      </c>
      <c r="N56" s="166"/>
    </row>
    <row r="57" spans="1:14" x14ac:dyDescent="0.25">
      <c r="A57" s="161"/>
      <c r="B57" s="162" t="s">
        <v>116</v>
      </c>
      <c r="C57" s="163">
        <v>4813</v>
      </c>
      <c r="D57" s="163">
        <v>6792</v>
      </c>
      <c r="E57" s="163">
        <v>1474</v>
      </c>
      <c r="F57" s="163">
        <v>6397</v>
      </c>
      <c r="G57" s="163">
        <v>6784</v>
      </c>
      <c r="H57" s="163">
        <v>6674</v>
      </c>
      <c r="I57" s="164">
        <f t="shared" si="21"/>
        <v>-1.6214622641509413E-2</v>
      </c>
      <c r="J57" s="165">
        <f t="shared" si="18"/>
        <v>-1.7373380447585407E-2</v>
      </c>
      <c r="K57" s="163">
        <f t="shared" si="19"/>
        <v>-110</v>
      </c>
      <c r="L57" s="163">
        <f t="shared" si="20"/>
        <v>-118</v>
      </c>
      <c r="M57" s="164">
        <f t="shared" si="22"/>
        <v>1.849945011673447E-4</v>
      </c>
      <c r="N57" s="79"/>
    </row>
    <row r="58" spans="1:14" x14ac:dyDescent="0.25">
      <c r="A58" s="161"/>
      <c r="B58" s="162" t="s">
        <v>123</v>
      </c>
      <c r="C58" s="163">
        <v>3199</v>
      </c>
      <c r="D58" s="163">
        <v>3713</v>
      </c>
      <c r="E58" s="163">
        <v>975</v>
      </c>
      <c r="F58" s="163">
        <v>3053</v>
      </c>
      <c r="G58" s="163">
        <v>2811</v>
      </c>
      <c r="H58" s="163">
        <v>4837</v>
      </c>
      <c r="I58" s="164">
        <f t="shared" si="21"/>
        <v>0.72073995019565995</v>
      </c>
      <c r="J58" s="165">
        <f t="shared" si="18"/>
        <v>0.30272017236735804</v>
      </c>
      <c r="K58" s="163">
        <f t="shared" si="19"/>
        <v>2026</v>
      </c>
      <c r="L58" s="163">
        <f t="shared" si="20"/>
        <v>1124</v>
      </c>
      <c r="M58" s="164">
        <f t="shared" si="22"/>
        <v>1.3407527751669858E-4</v>
      </c>
      <c r="N58" s="79"/>
    </row>
    <row r="59" spans="1:14" x14ac:dyDescent="0.25">
      <c r="A59" s="161"/>
      <c r="B59" s="162" t="s">
        <v>119</v>
      </c>
      <c r="C59" s="163">
        <v>3208</v>
      </c>
      <c r="D59" s="163">
        <v>4285</v>
      </c>
      <c r="E59" s="163">
        <v>1083</v>
      </c>
      <c r="F59" s="163">
        <v>2254</v>
      </c>
      <c r="G59" s="163">
        <v>2628</v>
      </c>
      <c r="H59" s="163">
        <v>3308</v>
      </c>
      <c r="I59" s="164">
        <f t="shared" si="21"/>
        <v>0.25875190258751912</v>
      </c>
      <c r="J59" s="165">
        <f t="shared" si="18"/>
        <v>-0.22800466744457415</v>
      </c>
      <c r="K59" s="163">
        <f t="shared" si="19"/>
        <v>680</v>
      </c>
      <c r="L59" s="163">
        <f t="shared" si="20"/>
        <v>-977</v>
      </c>
      <c r="M59" s="164">
        <f t="shared" si="22"/>
        <v>9.1693408729633829E-5</v>
      </c>
      <c r="N59" s="79"/>
    </row>
    <row r="60" spans="1:14" x14ac:dyDescent="0.25">
      <c r="A60" s="161"/>
      <c r="B60" s="162" t="s">
        <v>128</v>
      </c>
      <c r="C60" s="163">
        <v>1979</v>
      </c>
      <c r="D60" s="163">
        <v>1783</v>
      </c>
      <c r="E60" s="163">
        <v>713</v>
      </c>
      <c r="F60" s="163">
        <v>554</v>
      </c>
      <c r="G60" s="163">
        <v>804</v>
      </c>
      <c r="H60" s="163">
        <v>636</v>
      </c>
      <c r="I60" s="164">
        <f t="shared" si="21"/>
        <v>-0.20895522388059706</v>
      </c>
      <c r="J60" s="165">
        <f t="shared" si="18"/>
        <v>-0.64329781267526642</v>
      </c>
      <c r="K60" s="163">
        <f t="shared" si="19"/>
        <v>-168</v>
      </c>
      <c r="L60" s="163">
        <f t="shared" si="20"/>
        <v>-1147</v>
      </c>
      <c r="M60" s="164">
        <f t="shared" si="22"/>
        <v>1.7629083419603121E-5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1528</v>
      </c>
      <c r="F61" s="163">
        <v>418</v>
      </c>
      <c r="G61" s="163">
        <v>635</v>
      </c>
      <c r="H61" s="163">
        <v>633</v>
      </c>
      <c r="I61" s="164">
        <f t="shared" si="21"/>
        <v>-3.1496062992125706E-3</v>
      </c>
      <c r="J61" s="165">
        <f t="shared" si="18"/>
        <v>-0.81784172661870502</v>
      </c>
      <c r="K61" s="163">
        <f t="shared" si="19"/>
        <v>-2</v>
      </c>
      <c r="L61" s="163">
        <f t="shared" si="20"/>
        <v>-2842</v>
      </c>
      <c r="M61" s="164">
        <f t="shared" si="22"/>
        <v>1.7545927365737068E-5</v>
      </c>
      <c r="N61" s="79"/>
    </row>
    <row r="62" spans="1:14" x14ac:dyDescent="0.25">
      <c r="A62" s="161" t="s">
        <v>145</v>
      </c>
      <c r="B62" s="168" t="s">
        <v>145</v>
      </c>
      <c r="C62" s="169">
        <f t="shared" ref="C62:H62" si="23">C54-SUM(C55:C61)</f>
        <v>43573</v>
      </c>
      <c r="D62" s="169">
        <f t="shared" si="23"/>
        <v>46097</v>
      </c>
      <c r="E62" s="169">
        <f t="shared" si="23"/>
        <v>13875</v>
      </c>
      <c r="F62" s="169">
        <f t="shared" si="23"/>
        <v>35239</v>
      </c>
      <c r="G62" s="169">
        <f t="shared" si="23"/>
        <v>38189</v>
      </c>
      <c r="H62" s="169">
        <f t="shared" si="23"/>
        <v>43931</v>
      </c>
      <c r="I62" s="170">
        <f t="shared" si="21"/>
        <v>0.15035743276859836</v>
      </c>
      <c r="J62" s="171">
        <f t="shared" si="18"/>
        <v>-4.6987873397401181E-2</v>
      </c>
      <c r="K62" s="169">
        <f>H62-G62</f>
        <v>5742</v>
      </c>
      <c r="L62" s="169">
        <f t="shared" si="20"/>
        <v>-2166</v>
      </c>
      <c r="M62" s="170">
        <f t="shared" si="22"/>
        <v>1.2177095341298501E-3</v>
      </c>
      <c r="N62" s="79"/>
    </row>
    <row r="63" spans="1:14" s="144" customFormat="1" x14ac:dyDescent="0.25">
      <c r="A63" s="161"/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61"/>
      <c r="B64" s="154" t="s">
        <v>68</v>
      </c>
      <c r="C64" s="176">
        <v>886765</v>
      </c>
      <c r="D64" s="176">
        <v>834528</v>
      </c>
      <c r="E64" s="176">
        <v>287353</v>
      </c>
      <c r="F64" s="176">
        <v>1014697</v>
      </c>
      <c r="G64" s="176">
        <v>1034949</v>
      </c>
      <c r="H64" s="176">
        <v>1361415</v>
      </c>
      <c r="I64" s="177">
        <f>IFERROR(H64/G64-1,"-")</f>
        <v>0.31544163045715301</v>
      </c>
      <c r="J64" s="177">
        <f>IFERROR(H64/D64-1,"-")</f>
        <v>0.63135928333141611</v>
      </c>
      <c r="K64" s="176">
        <f>H64-G64</f>
        <v>326466</v>
      </c>
      <c r="L64" s="176">
        <f>H64-D64</f>
        <v>526887</v>
      </c>
      <c r="M64" s="177">
        <f>H64/H$8</f>
        <v>3.7736633024683934E-2</v>
      </c>
      <c r="N64" s="79"/>
    </row>
    <row r="65" spans="1:14" x14ac:dyDescent="0.25">
      <c r="A65" s="161" t="s">
        <v>96</v>
      </c>
      <c r="B65" s="157" t="s">
        <v>97</v>
      </c>
      <c r="C65" s="158">
        <v>145700</v>
      </c>
      <c r="D65" s="158">
        <v>158439</v>
      </c>
      <c r="E65" s="158">
        <v>79457</v>
      </c>
      <c r="F65" s="158">
        <v>119256</v>
      </c>
      <c r="G65" s="158">
        <v>173467</v>
      </c>
      <c r="H65" s="158">
        <v>256345</v>
      </c>
      <c r="I65" s="159">
        <f>IFERROR(H65/G65-1,"-")</f>
        <v>0.47777387053445319</v>
      </c>
      <c r="J65" s="160">
        <f t="shared" ref="J65:J76" si="24">IFERROR(H65/D65-1,"-")</f>
        <v>0.61794128970771078</v>
      </c>
      <c r="K65" s="158">
        <f t="shared" ref="K65:K75" si="25">H65-G65</f>
        <v>82878</v>
      </c>
      <c r="L65" s="158">
        <f t="shared" ref="L65:L76" si="26">H65-D65</f>
        <v>97906</v>
      </c>
      <c r="M65" s="159">
        <f>H65/H$8</f>
        <v>7.1055462094310714E-3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21784</v>
      </c>
      <c r="F66" s="163">
        <v>72718</v>
      </c>
      <c r="G66" s="163">
        <v>91538</v>
      </c>
      <c r="H66" s="163">
        <v>124261</v>
      </c>
      <c r="I66" s="164">
        <f>IFERROR(H66/G66-1,"-")</f>
        <v>0.35747995368043872</v>
      </c>
      <c r="J66" s="165">
        <f t="shared" si="24"/>
        <v>0.82758265678315102</v>
      </c>
      <c r="K66" s="163">
        <f t="shared" si="25"/>
        <v>32723</v>
      </c>
      <c r="L66" s="163">
        <f t="shared" si="26"/>
        <v>56269</v>
      </c>
      <c r="M66" s="164">
        <f>H66/H$8</f>
        <v>3.4443514698165147E-3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57673</v>
      </c>
      <c r="F67" s="163">
        <v>46538</v>
      </c>
      <c r="G67" s="163">
        <v>81929</v>
      </c>
      <c r="H67" s="163">
        <v>132084</v>
      </c>
      <c r="I67" s="164">
        <f>IFERROR(H67/G67-1,"-")</f>
        <v>0.61217639663611179</v>
      </c>
      <c r="J67" s="165">
        <f t="shared" si="24"/>
        <v>0.46034694351388117</v>
      </c>
      <c r="K67" s="163">
        <f t="shared" si="25"/>
        <v>50155</v>
      </c>
      <c r="L67" s="163">
        <f t="shared" si="26"/>
        <v>41637</v>
      </c>
      <c r="M67" s="164">
        <f>H67/H$8</f>
        <v>3.6611947396145571E-3</v>
      </c>
      <c r="N67" s="79"/>
    </row>
    <row r="68" spans="1:14" x14ac:dyDescent="0.25">
      <c r="A68" s="161"/>
      <c r="B68" s="157" t="s">
        <v>107</v>
      </c>
      <c r="C68" s="158">
        <v>741065</v>
      </c>
      <c r="D68" s="158">
        <v>676089</v>
      </c>
      <c r="E68" s="158">
        <v>207896</v>
      </c>
      <c r="F68" s="158">
        <v>895441</v>
      </c>
      <c r="G68" s="158">
        <v>861482</v>
      </c>
      <c r="H68" s="158">
        <v>1105070</v>
      </c>
      <c r="I68" s="159">
        <f>IFERROR(H68/G68-1,"-")</f>
        <v>0.28275460195337798</v>
      </c>
      <c r="J68" s="160">
        <f t="shared" si="24"/>
        <v>0.63450374137132837</v>
      </c>
      <c r="K68" s="158">
        <f t="shared" si="25"/>
        <v>243588</v>
      </c>
      <c r="L68" s="158">
        <f t="shared" si="26"/>
        <v>428981</v>
      </c>
      <c r="M68" s="159">
        <f>H68/H$8</f>
        <v>3.063108681525286E-2</v>
      </c>
      <c r="N68" s="79"/>
    </row>
    <row r="69" spans="1:14" s="56" customFormat="1" x14ac:dyDescent="0.25">
      <c r="A69" s="161"/>
      <c r="B69" s="162" t="s">
        <v>110</v>
      </c>
      <c r="C69" s="163">
        <v>336435</v>
      </c>
      <c r="D69" s="163">
        <v>286315</v>
      </c>
      <c r="E69" s="163">
        <v>92532</v>
      </c>
      <c r="F69" s="163">
        <v>399420</v>
      </c>
      <c r="G69" s="163">
        <v>324780</v>
      </c>
      <c r="H69" s="163">
        <v>454766</v>
      </c>
      <c r="I69" s="164">
        <f t="shared" ref="I69:I76" si="27">IFERROR(H69/G69-1,"-")</f>
        <v>0.40022784654227483</v>
      </c>
      <c r="J69" s="165">
        <f t="shared" si="24"/>
        <v>0.58834151197108087</v>
      </c>
      <c r="K69" s="163">
        <f t="shared" si="25"/>
        <v>129986</v>
      </c>
      <c r="L69" s="163">
        <f t="shared" si="26"/>
        <v>168451</v>
      </c>
      <c r="M69" s="164">
        <f t="shared" ref="M69:M76" si="28">H69/H$8</f>
        <v>1.2605515330816403E-2</v>
      </c>
      <c r="N69" s="166"/>
    </row>
    <row r="70" spans="1:14" s="56" customFormat="1" x14ac:dyDescent="0.25">
      <c r="A70" s="161"/>
      <c r="B70" s="162" t="s">
        <v>113</v>
      </c>
      <c r="C70" s="163">
        <v>118837</v>
      </c>
      <c r="D70" s="163">
        <v>94492</v>
      </c>
      <c r="E70" s="163">
        <v>26880</v>
      </c>
      <c r="F70" s="163">
        <v>56705</v>
      </c>
      <c r="G70" s="163">
        <v>85292</v>
      </c>
      <c r="H70" s="163">
        <v>78559</v>
      </c>
      <c r="I70" s="164">
        <f t="shared" si="27"/>
        <v>-7.8940580593725107E-2</v>
      </c>
      <c r="J70" s="165">
        <f t="shared" si="24"/>
        <v>-0.16861744909621978</v>
      </c>
      <c r="K70" s="163">
        <f t="shared" si="25"/>
        <v>-6733</v>
      </c>
      <c r="L70" s="163">
        <f t="shared" si="26"/>
        <v>-15933</v>
      </c>
      <c r="M70" s="164">
        <f t="shared" si="28"/>
        <v>2.1775521452210714E-3</v>
      </c>
      <c r="N70" s="166"/>
    </row>
    <row r="71" spans="1:14" x14ac:dyDescent="0.25">
      <c r="A71" s="161"/>
      <c r="B71" s="162" t="s">
        <v>116</v>
      </c>
      <c r="C71" s="163">
        <v>45738</v>
      </c>
      <c r="D71" s="163">
        <v>75234</v>
      </c>
      <c r="E71" s="163">
        <v>21367</v>
      </c>
      <c r="F71" s="163">
        <v>126795</v>
      </c>
      <c r="G71" s="163">
        <v>108706</v>
      </c>
      <c r="H71" s="163">
        <v>131979</v>
      </c>
      <c r="I71" s="164">
        <f t="shared" si="27"/>
        <v>0.21409121851599733</v>
      </c>
      <c r="J71" s="165">
        <f t="shared" si="24"/>
        <v>0.75424675013956466</v>
      </c>
      <c r="K71" s="163">
        <f t="shared" si="25"/>
        <v>23273</v>
      </c>
      <c r="L71" s="163">
        <f t="shared" si="26"/>
        <v>56745</v>
      </c>
      <c r="M71" s="164">
        <f t="shared" si="28"/>
        <v>3.6582842777292453E-3</v>
      </c>
      <c r="N71" s="79"/>
    </row>
    <row r="72" spans="1:14" x14ac:dyDescent="0.25">
      <c r="A72" s="161"/>
      <c r="B72" s="162" t="s">
        <v>123</v>
      </c>
      <c r="C72" s="163">
        <v>18146</v>
      </c>
      <c r="D72" s="163">
        <v>11792</v>
      </c>
      <c r="E72" s="163">
        <v>3603</v>
      </c>
      <c r="F72" s="163">
        <v>25157</v>
      </c>
      <c r="G72" s="163">
        <v>26613</v>
      </c>
      <c r="H72" s="163">
        <v>47499</v>
      </c>
      <c r="I72" s="164">
        <f t="shared" si="27"/>
        <v>0.7848044188930221</v>
      </c>
      <c r="J72" s="165">
        <f t="shared" si="24"/>
        <v>3.0280698778833104</v>
      </c>
      <c r="K72" s="163">
        <f t="shared" si="25"/>
        <v>20886</v>
      </c>
      <c r="L72" s="163">
        <f t="shared" si="26"/>
        <v>35707</v>
      </c>
      <c r="M72" s="164">
        <f t="shared" si="28"/>
        <v>1.3166098008612083E-3</v>
      </c>
      <c r="N72" s="79"/>
    </row>
    <row r="73" spans="1:14" x14ac:dyDescent="0.25">
      <c r="A73" s="161"/>
      <c r="B73" s="162" t="s">
        <v>119</v>
      </c>
      <c r="C73" s="163">
        <v>19067</v>
      </c>
      <c r="D73" s="163">
        <v>17507</v>
      </c>
      <c r="E73" s="163">
        <v>8309</v>
      </c>
      <c r="F73" s="163">
        <v>22926</v>
      </c>
      <c r="G73" s="163">
        <v>17467</v>
      </c>
      <c r="H73" s="163">
        <v>27574</v>
      </c>
      <c r="I73" s="164">
        <f t="shared" si="27"/>
        <v>0.5786339955344364</v>
      </c>
      <c r="J73" s="165">
        <f t="shared" si="24"/>
        <v>0.57502713200434119</v>
      </c>
      <c r="K73" s="163">
        <f t="shared" si="25"/>
        <v>10107</v>
      </c>
      <c r="L73" s="163">
        <f t="shared" si="26"/>
        <v>10067</v>
      </c>
      <c r="M73" s="164">
        <f t="shared" si="28"/>
        <v>7.6431500976751005E-4</v>
      </c>
      <c r="N73" s="79"/>
    </row>
    <row r="74" spans="1:14" x14ac:dyDescent="0.25">
      <c r="A74" s="161"/>
      <c r="B74" s="162" t="s">
        <v>128</v>
      </c>
      <c r="C74" s="163">
        <v>9817</v>
      </c>
      <c r="D74" s="163">
        <v>15819</v>
      </c>
      <c r="E74" s="163">
        <v>5538</v>
      </c>
      <c r="F74" s="163">
        <v>20957</v>
      </c>
      <c r="G74" s="163">
        <v>26801</v>
      </c>
      <c r="H74" s="163">
        <v>24320</v>
      </c>
      <c r="I74" s="164">
        <f t="shared" si="27"/>
        <v>-9.2571172717435868E-2</v>
      </c>
      <c r="J74" s="165">
        <f t="shared" si="24"/>
        <v>0.53739174410518986</v>
      </c>
      <c r="K74" s="163">
        <f t="shared" si="25"/>
        <v>-2481</v>
      </c>
      <c r="L74" s="163">
        <f t="shared" si="26"/>
        <v>8501</v>
      </c>
      <c r="M74" s="164">
        <f t="shared" si="28"/>
        <v>6.7411841000746518E-4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5011</v>
      </c>
      <c r="F75" s="163">
        <v>6100</v>
      </c>
      <c r="G75" s="163">
        <v>7680</v>
      </c>
      <c r="H75" s="163">
        <v>21506</v>
      </c>
      <c r="I75" s="164">
        <f t="shared" si="27"/>
        <v>1.8002604166666667</v>
      </c>
      <c r="J75" s="165">
        <f t="shared" si="24"/>
        <v>0.68899709416476873</v>
      </c>
      <c r="K75" s="163">
        <f t="shared" si="25"/>
        <v>13826</v>
      </c>
      <c r="L75" s="163">
        <f t="shared" si="26"/>
        <v>8773</v>
      </c>
      <c r="M75" s="164">
        <f t="shared" si="28"/>
        <v>5.9611803148110795E-4</v>
      </c>
      <c r="N75" s="79"/>
    </row>
    <row r="76" spans="1:14" x14ac:dyDescent="0.25">
      <c r="A76" s="161" t="s">
        <v>145</v>
      </c>
      <c r="B76" s="168" t="s">
        <v>145</v>
      </c>
      <c r="C76" s="169">
        <f t="shared" ref="C76:H76" si="29">C68-SUM(C69:C75)</f>
        <v>179307</v>
      </c>
      <c r="D76" s="169">
        <f t="shared" si="29"/>
        <v>162197</v>
      </c>
      <c r="E76" s="169">
        <f t="shared" si="29"/>
        <v>44656</v>
      </c>
      <c r="F76" s="169">
        <f t="shared" si="29"/>
        <v>237381</v>
      </c>
      <c r="G76" s="169">
        <f t="shared" si="29"/>
        <v>264143</v>
      </c>
      <c r="H76" s="169">
        <f t="shared" si="29"/>
        <v>318867</v>
      </c>
      <c r="I76" s="170">
        <f t="shared" si="27"/>
        <v>0.20717565863944909</v>
      </c>
      <c r="J76" s="171">
        <f t="shared" si="24"/>
        <v>0.96592415396092401</v>
      </c>
      <c r="K76" s="169">
        <f>H76-G76</f>
        <v>54724</v>
      </c>
      <c r="L76" s="169">
        <f t="shared" si="26"/>
        <v>156670</v>
      </c>
      <c r="M76" s="170">
        <f t="shared" si="28"/>
        <v>8.8385738093688486E-3</v>
      </c>
      <c r="N76" s="79"/>
    </row>
    <row r="77" spans="1:14" s="144" customFormat="1" x14ac:dyDescent="0.25">
      <c r="A77" s="161"/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61"/>
      <c r="B78" s="154" t="s">
        <v>68</v>
      </c>
      <c r="C78" s="176">
        <v>5815260</v>
      </c>
      <c r="D78" s="176">
        <v>5492551</v>
      </c>
      <c r="E78" s="176">
        <v>1476435</v>
      </c>
      <c r="F78" s="176">
        <v>4352393</v>
      </c>
      <c r="G78" s="176">
        <v>5123327</v>
      </c>
      <c r="H78" s="176">
        <v>5751799</v>
      </c>
      <c r="I78" s="177">
        <f>IFERROR(H78/G78-1,"-")</f>
        <v>0.12266872678632468</v>
      </c>
      <c r="J78" s="177">
        <f>IFERROR(H78/D78-1,"-")</f>
        <v>4.7199925863228298E-2</v>
      </c>
      <c r="K78" s="176">
        <f>H78-G78</f>
        <v>628472</v>
      </c>
      <c r="L78" s="176">
        <f>H78-D78</f>
        <v>259248</v>
      </c>
      <c r="M78" s="177">
        <f>H78/H$8</f>
        <v>0.15943230249023554</v>
      </c>
      <c r="N78" s="79"/>
    </row>
    <row r="79" spans="1:14" x14ac:dyDescent="0.25">
      <c r="A79" s="161" t="s">
        <v>96</v>
      </c>
      <c r="B79" s="157" t="s">
        <v>97</v>
      </c>
      <c r="C79" s="158">
        <v>1923687</v>
      </c>
      <c r="D79" s="158">
        <v>1871426</v>
      </c>
      <c r="E79" s="158">
        <v>435854</v>
      </c>
      <c r="F79" s="158">
        <v>1656388</v>
      </c>
      <c r="G79" s="158">
        <v>1641108</v>
      </c>
      <c r="H79" s="158">
        <v>1680399</v>
      </c>
      <c r="I79" s="159">
        <f>IFERROR(H79/G79-1,"-")</f>
        <v>2.3941751548344214E-2</v>
      </c>
      <c r="J79" s="160">
        <f t="shared" ref="J79:J90" si="30">IFERROR(H79/D79-1,"-")</f>
        <v>-0.10207563643980577</v>
      </c>
      <c r="K79" s="158">
        <f t="shared" ref="K79:K89" si="31">H79-G79</f>
        <v>39291</v>
      </c>
      <c r="L79" s="158">
        <f t="shared" ref="L79:L90" si="32">H79-D79</f>
        <v>-191027</v>
      </c>
      <c r="M79" s="159">
        <f>H79/H$8</f>
        <v>4.6578449920153558E-2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63575</v>
      </c>
      <c r="F80" s="163">
        <v>247663</v>
      </c>
      <c r="G80" s="163">
        <v>255714</v>
      </c>
      <c r="H80" s="163">
        <v>287334</v>
      </c>
      <c r="I80" s="164">
        <f>IFERROR(H80/G80-1,"-")</f>
        <v>0.1236537694455524</v>
      </c>
      <c r="J80" s="165">
        <f t="shared" si="30"/>
        <v>0.38116113402359186</v>
      </c>
      <c r="K80" s="163">
        <f t="shared" si="31"/>
        <v>31620</v>
      </c>
      <c r="L80" s="163">
        <f t="shared" si="32"/>
        <v>79296</v>
      </c>
      <c r="M80" s="164">
        <f>H80/H$8</f>
        <v>7.9645205271827724E-3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372279</v>
      </c>
      <c r="F81" s="163">
        <v>1408725</v>
      </c>
      <c r="G81" s="163">
        <v>1385394</v>
      </c>
      <c r="H81" s="163">
        <v>1393065</v>
      </c>
      <c r="I81" s="164">
        <f>IFERROR(H81/G81-1,"-")</f>
        <v>5.5370529971978666E-3</v>
      </c>
      <c r="J81" s="165">
        <f t="shared" si="30"/>
        <v>-0.16251349655041403</v>
      </c>
      <c r="K81" s="163">
        <f t="shared" si="31"/>
        <v>7671</v>
      </c>
      <c r="L81" s="163">
        <f t="shared" si="32"/>
        <v>-270323</v>
      </c>
      <c r="M81" s="164">
        <f>H81/H$8</f>
        <v>3.8613929392970786E-2</v>
      </c>
      <c r="N81" s="79"/>
    </row>
    <row r="82" spans="1:14" x14ac:dyDescent="0.25">
      <c r="A82" s="161"/>
      <c r="B82" s="157" t="s">
        <v>107</v>
      </c>
      <c r="C82" s="158">
        <v>3891573</v>
      </c>
      <c r="D82" s="158">
        <v>3621125</v>
      </c>
      <c r="E82" s="158">
        <v>1040581</v>
      </c>
      <c r="F82" s="158">
        <v>2696005</v>
      </c>
      <c r="G82" s="158">
        <v>3482219</v>
      </c>
      <c r="H82" s="158">
        <v>4071400</v>
      </c>
      <c r="I82" s="159">
        <f>IFERROR(H82/G82-1,"-")</f>
        <v>0.16919699766154861</v>
      </c>
      <c r="J82" s="160">
        <f t="shared" si="30"/>
        <v>0.12434671545445131</v>
      </c>
      <c r="K82" s="158">
        <f t="shared" si="31"/>
        <v>589181</v>
      </c>
      <c r="L82" s="158">
        <f t="shared" si="32"/>
        <v>450275</v>
      </c>
      <c r="M82" s="159">
        <f>H82/H$8</f>
        <v>0.11285385257008199</v>
      </c>
      <c r="N82" s="79"/>
    </row>
    <row r="83" spans="1:14" s="56" customFormat="1" x14ac:dyDescent="0.25">
      <c r="A83" s="161"/>
      <c r="B83" s="162" t="s">
        <v>110</v>
      </c>
      <c r="C83" s="163">
        <v>522391</v>
      </c>
      <c r="D83" s="163">
        <v>574884</v>
      </c>
      <c r="E83" s="163">
        <v>154382</v>
      </c>
      <c r="F83" s="163">
        <v>504044</v>
      </c>
      <c r="G83" s="163">
        <v>666541</v>
      </c>
      <c r="H83" s="163">
        <v>786563</v>
      </c>
      <c r="I83" s="164">
        <f t="shared" ref="I83:I90" si="33">IFERROR(H83/G83-1,"-")</f>
        <v>0.18006694261868361</v>
      </c>
      <c r="J83" s="165">
        <f t="shared" si="30"/>
        <v>0.36821167400727806</v>
      </c>
      <c r="K83" s="163">
        <f t="shared" si="31"/>
        <v>120022</v>
      </c>
      <c r="L83" s="163">
        <f t="shared" si="32"/>
        <v>211679</v>
      </c>
      <c r="M83" s="164">
        <f t="shared" ref="M83:M90" si="34">H83/H$8</f>
        <v>2.1802491732347939E-2</v>
      </c>
      <c r="N83" s="166"/>
    </row>
    <row r="84" spans="1:14" s="56" customFormat="1" x14ac:dyDescent="0.25">
      <c r="A84" s="161"/>
      <c r="B84" s="162" t="s">
        <v>113</v>
      </c>
      <c r="C84" s="163">
        <v>1872405</v>
      </c>
      <c r="D84" s="163">
        <v>1562789</v>
      </c>
      <c r="E84" s="163">
        <v>432945</v>
      </c>
      <c r="F84" s="163">
        <v>1014024</v>
      </c>
      <c r="G84" s="163">
        <v>1210830</v>
      </c>
      <c r="H84" s="163">
        <v>1374516</v>
      </c>
      <c r="I84" s="164">
        <f t="shared" si="33"/>
        <v>0.13518495577413847</v>
      </c>
      <c r="J84" s="165">
        <f t="shared" si="30"/>
        <v>-0.1204724374179752</v>
      </c>
      <c r="K84" s="163">
        <f t="shared" si="31"/>
        <v>163686</v>
      </c>
      <c r="L84" s="163">
        <f t="shared" si="32"/>
        <v>-188273</v>
      </c>
      <c r="M84" s="164">
        <f t="shared" si="34"/>
        <v>3.8099775511916983E-2</v>
      </c>
      <c r="N84" s="166"/>
    </row>
    <row r="85" spans="1:14" x14ac:dyDescent="0.25">
      <c r="A85" s="161"/>
      <c r="B85" s="162" t="s">
        <v>116</v>
      </c>
      <c r="C85" s="163">
        <v>154431</v>
      </c>
      <c r="D85" s="163">
        <v>173660</v>
      </c>
      <c r="E85" s="163">
        <v>48183</v>
      </c>
      <c r="F85" s="163">
        <v>179405</v>
      </c>
      <c r="G85" s="163">
        <v>275311</v>
      </c>
      <c r="H85" s="163">
        <v>384207</v>
      </c>
      <c r="I85" s="164">
        <f t="shared" si="33"/>
        <v>0.3955381368706663</v>
      </c>
      <c r="J85" s="165">
        <f t="shared" si="30"/>
        <v>1.2124093055395599</v>
      </c>
      <c r="K85" s="163">
        <f t="shared" si="31"/>
        <v>108896</v>
      </c>
      <c r="L85" s="163">
        <f t="shared" si="32"/>
        <v>210547</v>
      </c>
      <c r="M85" s="164">
        <f t="shared" si="34"/>
        <v>1.0649712662571472E-2</v>
      </c>
      <c r="N85" s="79"/>
    </row>
    <row r="86" spans="1:14" x14ac:dyDescent="0.25">
      <c r="A86" s="161"/>
      <c r="B86" s="162" t="s">
        <v>123</v>
      </c>
      <c r="C86" s="163">
        <v>97884</v>
      </c>
      <c r="D86" s="163">
        <v>75235</v>
      </c>
      <c r="E86" s="163">
        <v>13900</v>
      </c>
      <c r="F86" s="163">
        <v>75513</v>
      </c>
      <c r="G86" s="163">
        <v>90350</v>
      </c>
      <c r="H86" s="163">
        <v>134266</v>
      </c>
      <c r="I86" s="164">
        <f t="shared" si="33"/>
        <v>0.48606530160486994</v>
      </c>
      <c r="J86" s="165">
        <f t="shared" si="30"/>
        <v>0.78462151923971546</v>
      </c>
      <c r="K86" s="163">
        <f t="shared" si="31"/>
        <v>43916</v>
      </c>
      <c r="L86" s="163">
        <f t="shared" si="32"/>
        <v>59031</v>
      </c>
      <c r="M86" s="164">
        <f t="shared" si="34"/>
        <v>3.7216769094597993E-3</v>
      </c>
      <c r="N86" s="79"/>
    </row>
    <row r="87" spans="1:14" x14ac:dyDescent="0.25">
      <c r="A87" s="161"/>
      <c r="B87" s="162" t="s">
        <v>119</v>
      </c>
      <c r="C87" s="163">
        <v>56194</v>
      </c>
      <c r="D87" s="163">
        <v>46816</v>
      </c>
      <c r="E87" s="163">
        <v>14741</v>
      </c>
      <c r="F87" s="163">
        <v>33738</v>
      </c>
      <c r="G87" s="163">
        <v>45567</v>
      </c>
      <c r="H87" s="163">
        <v>58820</v>
      </c>
      <c r="I87" s="164">
        <f t="shared" si="33"/>
        <v>0.29084644589286102</v>
      </c>
      <c r="J87" s="165">
        <f t="shared" si="30"/>
        <v>0.25640806561859186</v>
      </c>
      <c r="K87" s="163">
        <f t="shared" si="31"/>
        <v>13253</v>
      </c>
      <c r="L87" s="163">
        <f t="shared" si="32"/>
        <v>12004</v>
      </c>
      <c r="M87" s="164">
        <f t="shared" si="34"/>
        <v>1.6304130294670684E-3</v>
      </c>
      <c r="N87" s="79"/>
    </row>
    <row r="88" spans="1:14" x14ac:dyDescent="0.25">
      <c r="A88" s="161"/>
      <c r="B88" s="162" t="s">
        <v>128</v>
      </c>
      <c r="C88" s="163">
        <v>69026</v>
      </c>
      <c r="D88" s="163">
        <v>74813</v>
      </c>
      <c r="E88" s="163">
        <v>30454</v>
      </c>
      <c r="F88" s="163">
        <v>63463</v>
      </c>
      <c r="G88" s="163">
        <v>74935</v>
      </c>
      <c r="H88" s="163">
        <v>68632</v>
      </c>
      <c r="I88" s="164">
        <f t="shared" si="33"/>
        <v>-8.4112897844798806E-2</v>
      </c>
      <c r="J88" s="165">
        <f t="shared" si="30"/>
        <v>-8.2619330864956653E-2</v>
      </c>
      <c r="K88" s="163">
        <f t="shared" si="31"/>
        <v>-6303</v>
      </c>
      <c r="L88" s="163">
        <f t="shared" si="32"/>
        <v>-6181</v>
      </c>
      <c r="M88" s="164">
        <f t="shared" si="34"/>
        <v>1.9023887629783039E-3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50000</v>
      </c>
      <c r="F89" s="163">
        <v>59972</v>
      </c>
      <c r="G89" s="163">
        <v>81697</v>
      </c>
      <c r="H89" s="163">
        <v>79675</v>
      </c>
      <c r="I89" s="164">
        <f t="shared" si="33"/>
        <v>-2.4749990819736389E-2</v>
      </c>
      <c r="J89" s="165">
        <f t="shared" si="30"/>
        <v>-0.29331677679719725</v>
      </c>
      <c r="K89" s="163">
        <f t="shared" si="31"/>
        <v>-2022</v>
      </c>
      <c r="L89" s="163">
        <f t="shared" si="32"/>
        <v>-33070</v>
      </c>
      <c r="M89" s="164">
        <f t="shared" si="34"/>
        <v>2.2084861972592432E-3</v>
      </c>
      <c r="N89" s="79"/>
    </row>
    <row r="90" spans="1:14" x14ac:dyDescent="0.25">
      <c r="A90" s="161" t="s">
        <v>145</v>
      </c>
      <c r="B90" s="168" t="s">
        <v>145</v>
      </c>
      <c r="C90" s="169">
        <f t="shared" ref="C90:H90" si="35">C82-SUM(C83:C89)</f>
        <v>995831</v>
      </c>
      <c r="D90" s="169">
        <f t="shared" si="35"/>
        <v>1000183</v>
      </c>
      <c r="E90" s="169">
        <f t="shared" si="35"/>
        <v>295976</v>
      </c>
      <c r="F90" s="169">
        <f t="shared" si="35"/>
        <v>765846</v>
      </c>
      <c r="G90" s="169">
        <f t="shared" si="35"/>
        <v>1036988</v>
      </c>
      <c r="H90" s="169">
        <f t="shared" si="35"/>
        <v>1184721</v>
      </c>
      <c r="I90" s="170">
        <f t="shared" si="33"/>
        <v>0.14246355791966736</v>
      </c>
      <c r="J90" s="171">
        <f t="shared" si="30"/>
        <v>0.1845042357248623</v>
      </c>
      <c r="K90" s="169">
        <f>H90-G90</f>
        <v>147733</v>
      </c>
      <c r="L90" s="169">
        <f t="shared" si="32"/>
        <v>184538</v>
      </c>
      <c r="M90" s="170">
        <f t="shared" si="34"/>
        <v>3.2838907764081174E-2</v>
      </c>
      <c r="N90" s="79"/>
    </row>
    <row r="91" spans="1:14" s="144" customFormat="1" x14ac:dyDescent="0.25">
      <c r="A91" s="161"/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61"/>
      <c r="B92" s="154" t="s">
        <v>68</v>
      </c>
      <c r="C92" s="176">
        <v>138985</v>
      </c>
      <c r="D92" s="176">
        <v>136126</v>
      </c>
      <c r="E92" s="176">
        <v>55574</v>
      </c>
      <c r="F92" s="176">
        <v>137757</v>
      </c>
      <c r="G92" s="176">
        <v>148334</v>
      </c>
      <c r="H92" s="176">
        <v>152300</v>
      </c>
      <c r="I92" s="177">
        <f>IFERROR(H92/G92-1,"-")</f>
        <v>2.6736958485579887E-2</v>
      </c>
      <c r="J92" s="177">
        <f>IFERROR(H92/D92-1,"-")</f>
        <v>0.11881639069685446</v>
      </c>
      <c r="K92" s="176">
        <f>H92-G92</f>
        <v>3966</v>
      </c>
      <c r="L92" s="176">
        <f>H92-D92</f>
        <v>16174</v>
      </c>
      <c r="M92" s="177">
        <f>H92/H$8</f>
        <v>4.2215556679332626E-3</v>
      </c>
      <c r="N92" s="79"/>
    </row>
    <row r="93" spans="1:14" x14ac:dyDescent="0.25">
      <c r="A93" s="161" t="s">
        <v>96</v>
      </c>
      <c r="B93" s="157" t="s">
        <v>97</v>
      </c>
      <c r="C93" s="158">
        <v>71206</v>
      </c>
      <c r="D93" s="158">
        <v>72932</v>
      </c>
      <c r="E93" s="158">
        <v>29167</v>
      </c>
      <c r="F93" s="158">
        <v>70951</v>
      </c>
      <c r="G93" s="158">
        <v>72432</v>
      </c>
      <c r="H93" s="158">
        <v>71061</v>
      </c>
      <c r="I93" s="159">
        <f>IFERROR(H93/G93-1,"-")</f>
        <v>-1.8928098078197508E-2</v>
      </c>
      <c r="J93" s="160">
        <f t="shared" ref="J93:J104" si="36">IFERROR(H93/D93-1,"-")</f>
        <v>-2.5654033894586759E-2</v>
      </c>
      <c r="K93" s="158">
        <f t="shared" ref="K93:K103" si="37">H93-G93</f>
        <v>-1371</v>
      </c>
      <c r="L93" s="158">
        <f t="shared" ref="L93:L104" si="38">H93-D93</f>
        <v>-1871</v>
      </c>
      <c r="M93" s="159">
        <f>H93/H$8</f>
        <v>1.9697174479251845E-3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14077</v>
      </c>
      <c r="F94" s="163">
        <v>30228</v>
      </c>
      <c r="G94" s="163">
        <v>19606</v>
      </c>
      <c r="H94" s="163">
        <v>21646</v>
      </c>
      <c r="I94" s="164">
        <f>IFERROR(H94/G94-1,"-")</f>
        <v>0.10404978067938386</v>
      </c>
      <c r="J94" s="165">
        <f t="shared" si="36"/>
        <v>-0.34412023149410664</v>
      </c>
      <c r="K94" s="163">
        <f t="shared" si="37"/>
        <v>2040</v>
      </c>
      <c r="L94" s="163">
        <f t="shared" si="38"/>
        <v>-11357</v>
      </c>
      <c r="M94" s="164">
        <f>H94/H$8</f>
        <v>5.9999864732819042E-4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15090</v>
      </c>
      <c r="F95" s="163">
        <v>40723</v>
      </c>
      <c r="G95" s="163">
        <v>52826</v>
      </c>
      <c r="H95" s="163">
        <v>49415</v>
      </c>
      <c r="I95" s="164">
        <f>IFERROR(H95/G95-1,"-")</f>
        <v>-6.4570476659220888E-2</v>
      </c>
      <c r="J95" s="165">
        <f t="shared" si="36"/>
        <v>0.23757168974930498</v>
      </c>
      <c r="K95" s="163">
        <f t="shared" si="37"/>
        <v>-3411</v>
      </c>
      <c r="L95" s="163">
        <f t="shared" si="38"/>
        <v>9486</v>
      </c>
      <c r="M95" s="164">
        <f>H95/H$8</f>
        <v>1.3697188005969939E-3</v>
      </c>
      <c r="N95" s="79"/>
    </row>
    <row r="96" spans="1:14" x14ac:dyDescent="0.25">
      <c r="A96" s="161"/>
      <c r="B96" s="157" t="s">
        <v>107</v>
      </c>
      <c r="C96" s="158">
        <v>67779</v>
      </c>
      <c r="D96" s="158">
        <v>63194</v>
      </c>
      <c r="E96" s="158">
        <v>26407</v>
      </c>
      <c r="F96" s="158">
        <v>66806</v>
      </c>
      <c r="G96" s="158">
        <v>75902</v>
      </c>
      <c r="H96" s="158">
        <v>81239</v>
      </c>
      <c r="I96" s="159">
        <f>IFERROR(H96/G96-1,"-")</f>
        <v>7.0314352717978368E-2</v>
      </c>
      <c r="J96" s="160">
        <f t="shared" si="36"/>
        <v>0.2855492610057917</v>
      </c>
      <c r="K96" s="158">
        <f t="shared" si="37"/>
        <v>5337</v>
      </c>
      <c r="L96" s="158">
        <f t="shared" si="38"/>
        <v>18045</v>
      </c>
      <c r="M96" s="159">
        <f>H96/H$8</f>
        <v>2.2518382200080785E-3</v>
      </c>
      <c r="N96" s="79"/>
    </row>
    <row r="97" spans="1:14" s="56" customFormat="1" x14ac:dyDescent="0.25">
      <c r="A97" s="161"/>
      <c r="B97" s="162" t="s">
        <v>110</v>
      </c>
      <c r="C97" s="163">
        <v>7133</v>
      </c>
      <c r="D97" s="163">
        <v>8082</v>
      </c>
      <c r="E97" s="163">
        <v>4981</v>
      </c>
      <c r="F97" s="163">
        <v>9249</v>
      </c>
      <c r="G97" s="163">
        <v>11177</v>
      </c>
      <c r="H97" s="163">
        <v>12296</v>
      </c>
      <c r="I97" s="164">
        <f t="shared" ref="I97:I104" si="39">IFERROR(H97/G97-1,"-")</f>
        <v>0.10011631028003931</v>
      </c>
      <c r="J97" s="165">
        <f t="shared" si="36"/>
        <v>0.52140559267508046</v>
      </c>
      <c r="K97" s="163">
        <f t="shared" si="37"/>
        <v>1119</v>
      </c>
      <c r="L97" s="163">
        <f t="shared" si="38"/>
        <v>4214</v>
      </c>
      <c r="M97" s="164">
        <f t="shared" ref="M97:M104" si="40">H97/H$8</f>
        <v>3.4082894611232699E-4</v>
      </c>
      <c r="N97" s="166"/>
    </row>
    <row r="98" spans="1:14" s="56" customFormat="1" x14ac:dyDescent="0.25">
      <c r="A98" s="161"/>
      <c r="B98" s="162" t="s">
        <v>113</v>
      </c>
      <c r="C98" s="163">
        <v>25629</v>
      </c>
      <c r="D98" s="163">
        <v>21366</v>
      </c>
      <c r="E98" s="163">
        <v>7377</v>
      </c>
      <c r="F98" s="163">
        <v>21050</v>
      </c>
      <c r="G98" s="163">
        <v>22639</v>
      </c>
      <c r="H98" s="163">
        <v>25055</v>
      </c>
      <c r="I98" s="164">
        <f t="shared" si="39"/>
        <v>0.10671849463315519</v>
      </c>
      <c r="J98" s="165">
        <f t="shared" si="36"/>
        <v>0.17265749321351676</v>
      </c>
      <c r="K98" s="163">
        <f t="shared" si="37"/>
        <v>2416</v>
      </c>
      <c r="L98" s="163">
        <f t="shared" si="38"/>
        <v>3689</v>
      </c>
      <c r="M98" s="164">
        <f t="shared" si="40"/>
        <v>6.9449164320464806E-4</v>
      </c>
      <c r="N98" s="166"/>
    </row>
    <row r="99" spans="1:14" x14ac:dyDescent="0.25">
      <c r="A99" s="161"/>
      <c r="B99" s="162" t="s">
        <v>116</v>
      </c>
      <c r="C99" s="163">
        <v>8499</v>
      </c>
      <c r="D99" s="163">
        <v>8657</v>
      </c>
      <c r="E99" s="163">
        <v>4526</v>
      </c>
      <c r="F99" s="163">
        <v>7881</v>
      </c>
      <c r="G99" s="163">
        <v>8902</v>
      </c>
      <c r="H99" s="163">
        <v>9750</v>
      </c>
      <c r="I99" s="164">
        <f t="shared" si="39"/>
        <v>9.5259492248932931E-2</v>
      </c>
      <c r="J99" s="165">
        <f t="shared" si="36"/>
        <v>0.12625620884833078</v>
      </c>
      <c r="K99" s="163">
        <f t="shared" si="37"/>
        <v>848</v>
      </c>
      <c r="L99" s="163">
        <f t="shared" si="38"/>
        <v>1093</v>
      </c>
      <c r="M99" s="164">
        <f t="shared" si="40"/>
        <v>2.7025717506467048E-4</v>
      </c>
      <c r="N99" s="79"/>
    </row>
    <row r="100" spans="1:14" x14ac:dyDescent="0.25">
      <c r="A100" s="161"/>
      <c r="B100" s="162" t="s">
        <v>123</v>
      </c>
      <c r="C100" s="163">
        <v>2168</v>
      </c>
      <c r="D100" s="163">
        <v>2390</v>
      </c>
      <c r="E100" s="163">
        <v>907</v>
      </c>
      <c r="F100" s="163">
        <v>4981</v>
      </c>
      <c r="G100" s="163">
        <v>3623</v>
      </c>
      <c r="H100" s="163">
        <v>3800</v>
      </c>
      <c r="I100" s="164">
        <f t="shared" si="39"/>
        <v>4.8854540436102711E-2</v>
      </c>
      <c r="J100" s="165">
        <f t="shared" si="36"/>
        <v>0.58995815899581583</v>
      </c>
      <c r="K100" s="163">
        <f t="shared" si="37"/>
        <v>177</v>
      </c>
      <c r="L100" s="163">
        <f t="shared" si="38"/>
        <v>1410</v>
      </c>
      <c r="M100" s="164">
        <f t="shared" si="40"/>
        <v>1.0533100156366643E-4</v>
      </c>
      <c r="N100" s="79"/>
    </row>
    <row r="101" spans="1:14" x14ac:dyDescent="0.25">
      <c r="A101" s="161"/>
      <c r="B101" s="162" t="s">
        <v>119</v>
      </c>
      <c r="C101" s="163">
        <v>1567</v>
      </c>
      <c r="D101" s="163">
        <v>1298</v>
      </c>
      <c r="E101" s="163">
        <v>735</v>
      </c>
      <c r="F101" s="163">
        <v>1892</v>
      </c>
      <c r="G101" s="163">
        <v>1812</v>
      </c>
      <c r="H101" s="163">
        <v>2358</v>
      </c>
      <c r="I101" s="164">
        <f t="shared" si="39"/>
        <v>0.30132450331125837</v>
      </c>
      <c r="J101" s="165">
        <f t="shared" si="36"/>
        <v>0.81664098613251146</v>
      </c>
      <c r="K101" s="163">
        <f t="shared" si="37"/>
        <v>546</v>
      </c>
      <c r="L101" s="163">
        <f t="shared" si="38"/>
        <v>1060</v>
      </c>
      <c r="M101" s="164">
        <f t="shared" si="40"/>
        <v>6.5360658338717225E-5</v>
      </c>
      <c r="N101" s="79"/>
    </row>
    <row r="102" spans="1:14" x14ac:dyDescent="0.25">
      <c r="A102" s="161"/>
      <c r="B102" s="162" t="s">
        <v>128</v>
      </c>
      <c r="C102" s="163">
        <v>439</v>
      </c>
      <c r="D102" s="163">
        <v>444</v>
      </c>
      <c r="E102" s="163">
        <v>588</v>
      </c>
      <c r="F102" s="163">
        <v>817</v>
      </c>
      <c r="G102" s="163">
        <v>420</v>
      </c>
      <c r="H102" s="163">
        <v>782</v>
      </c>
      <c r="I102" s="164">
        <f t="shared" si="39"/>
        <v>0.86190476190476195</v>
      </c>
      <c r="J102" s="165">
        <f t="shared" si="36"/>
        <v>0.76126126126126126</v>
      </c>
      <c r="K102" s="163">
        <f t="shared" si="37"/>
        <v>362</v>
      </c>
      <c r="L102" s="163">
        <f t="shared" si="38"/>
        <v>338</v>
      </c>
      <c r="M102" s="164">
        <f t="shared" si="40"/>
        <v>2.1676011374417671E-5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255</v>
      </c>
      <c r="F103" s="163">
        <v>385</v>
      </c>
      <c r="G103" s="163">
        <v>950</v>
      </c>
      <c r="H103" s="163">
        <v>1244</v>
      </c>
      <c r="I103" s="164">
        <f t="shared" si="39"/>
        <v>0.30947368421052635</v>
      </c>
      <c r="J103" s="165">
        <f t="shared" si="36"/>
        <v>0.7796852646638055</v>
      </c>
      <c r="K103" s="163">
        <f t="shared" si="37"/>
        <v>294</v>
      </c>
      <c r="L103" s="163">
        <f t="shared" si="38"/>
        <v>545</v>
      </c>
      <c r="M103" s="164">
        <f t="shared" si="40"/>
        <v>3.4482043669789748E-5</v>
      </c>
      <c r="N103" s="79"/>
    </row>
    <row r="104" spans="1:14" x14ac:dyDescent="0.25">
      <c r="A104" s="161" t="s">
        <v>145</v>
      </c>
      <c r="B104" s="168" t="s">
        <v>145</v>
      </c>
      <c r="C104" s="169">
        <f t="shared" ref="C104:H104" si="41">C96-SUM(C97:C103)</f>
        <v>21186</v>
      </c>
      <c r="D104" s="169">
        <f t="shared" si="41"/>
        <v>20258</v>
      </c>
      <c r="E104" s="169">
        <f t="shared" si="41"/>
        <v>7038</v>
      </c>
      <c r="F104" s="169">
        <f t="shared" si="41"/>
        <v>20551</v>
      </c>
      <c r="G104" s="169">
        <f t="shared" si="41"/>
        <v>26379</v>
      </c>
      <c r="H104" s="169">
        <f t="shared" si="41"/>
        <v>25954</v>
      </c>
      <c r="I104" s="170">
        <f t="shared" si="39"/>
        <v>-1.6111300655824667E-2</v>
      </c>
      <c r="J104" s="171">
        <f t="shared" si="36"/>
        <v>0.28117286997729285</v>
      </c>
      <c r="K104" s="169">
        <f>H104-G104</f>
        <v>-425</v>
      </c>
      <c r="L104" s="169">
        <f t="shared" si="38"/>
        <v>5696</v>
      </c>
      <c r="M104" s="170">
        <f t="shared" si="40"/>
        <v>7.1941074067984176E-4</v>
      </c>
      <c r="N104" s="79"/>
    </row>
    <row r="105" spans="1:14" s="144" customFormat="1" x14ac:dyDescent="0.25">
      <c r="A105" s="161"/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61"/>
      <c r="B106" s="154" t="s">
        <v>68</v>
      </c>
      <c r="C106" s="176">
        <v>1066591</v>
      </c>
      <c r="D106" s="176">
        <v>1055815</v>
      </c>
      <c r="E106" s="176">
        <v>434663</v>
      </c>
      <c r="F106" s="176">
        <v>1316064</v>
      </c>
      <c r="G106" s="176">
        <v>1447168</v>
      </c>
      <c r="H106" s="176">
        <v>1453294</v>
      </c>
      <c r="I106" s="177">
        <f>IFERROR(H106/G106-1,"-")</f>
        <v>4.2330952591544957E-3</v>
      </c>
      <c r="J106" s="177">
        <f>IFERROR(H106/D106-1,"-")</f>
        <v>0.37646652112349233</v>
      </c>
      <c r="K106" s="176">
        <f>H106-G106</f>
        <v>6126</v>
      </c>
      <c r="L106" s="176">
        <f>H106-D106</f>
        <v>397479</v>
      </c>
      <c r="M106" s="177">
        <f>H106/H$8</f>
        <v>4.0283398049070274E-2</v>
      </c>
      <c r="N106" s="79"/>
    </row>
    <row r="107" spans="1:14" x14ac:dyDescent="0.25">
      <c r="A107" s="161" t="s">
        <v>96</v>
      </c>
      <c r="B107" s="157" t="s">
        <v>97</v>
      </c>
      <c r="C107" s="158">
        <v>150928</v>
      </c>
      <c r="D107" s="158">
        <v>162637</v>
      </c>
      <c r="E107" s="158">
        <v>124658</v>
      </c>
      <c r="F107" s="158">
        <v>220579</v>
      </c>
      <c r="G107" s="158">
        <v>219096</v>
      </c>
      <c r="H107" s="158">
        <v>207819</v>
      </c>
      <c r="I107" s="159">
        <f>IFERROR(H107/G107-1,"-")</f>
        <v>-5.1470588235294157E-2</v>
      </c>
      <c r="J107" s="160">
        <f t="shared" ref="J107:J118" si="42">IFERROR(H107/D107-1,"-")</f>
        <v>0.27780886268192351</v>
      </c>
      <c r="K107" s="158">
        <f t="shared" ref="K107:K117" si="43">H107-G107</f>
        <v>-11277</v>
      </c>
      <c r="L107" s="158">
        <f t="shared" ref="L107:L118" si="44">H107-D107</f>
        <v>45182</v>
      </c>
      <c r="M107" s="159">
        <f>H107/H$8</f>
        <v>5.7604693194630513E-3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16504</v>
      </c>
      <c r="F108" s="163">
        <v>75504</v>
      </c>
      <c r="G108" s="163">
        <v>57419</v>
      </c>
      <c r="H108" s="163">
        <v>59079</v>
      </c>
      <c r="I108" s="164">
        <f>IFERROR(H108/G108-1,"-")</f>
        <v>2.8910291018652279E-2</v>
      </c>
      <c r="J108" s="165">
        <f t="shared" si="42"/>
        <v>0.39274853249722996</v>
      </c>
      <c r="K108" s="163">
        <f t="shared" si="43"/>
        <v>1660</v>
      </c>
      <c r="L108" s="163">
        <f t="shared" si="44"/>
        <v>16660</v>
      </c>
      <c r="M108" s="164">
        <f>H108/H$8</f>
        <v>1.6375921687841709E-3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108154</v>
      </c>
      <c r="F109" s="163">
        <v>145075</v>
      </c>
      <c r="G109" s="163">
        <v>161677</v>
      </c>
      <c r="H109" s="163">
        <v>148740</v>
      </c>
      <c r="I109" s="164">
        <f>IFERROR(H109/G109-1,"-")</f>
        <v>-8.0017565887541164E-2</v>
      </c>
      <c r="J109" s="165">
        <f t="shared" si="42"/>
        <v>0.23725232494302029</v>
      </c>
      <c r="K109" s="163">
        <f t="shared" si="43"/>
        <v>-12937</v>
      </c>
      <c r="L109" s="163">
        <f t="shared" si="44"/>
        <v>28522</v>
      </c>
      <c r="M109" s="164">
        <f>H109/H$8</f>
        <v>4.1228771506788804E-3</v>
      </c>
      <c r="N109" s="79"/>
    </row>
    <row r="110" spans="1:14" x14ac:dyDescent="0.25">
      <c r="A110" s="161"/>
      <c r="B110" s="157" t="s">
        <v>107</v>
      </c>
      <c r="C110" s="158">
        <v>915663</v>
      </c>
      <c r="D110" s="158">
        <v>893178</v>
      </c>
      <c r="E110" s="158">
        <v>310005</v>
      </c>
      <c r="F110" s="158">
        <v>1095485</v>
      </c>
      <c r="G110" s="158">
        <v>1228072</v>
      </c>
      <c r="H110" s="158">
        <v>1245475</v>
      </c>
      <c r="I110" s="159">
        <f>IFERROR(H110/G110-1,"-")</f>
        <v>1.4170993231667151E-2</v>
      </c>
      <c r="J110" s="160">
        <f t="shared" si="42"/>
        <v>0.39443089731274172</v>
      </c>
      <c r="K110" s="158">
        <f t="shared" si="43"/>
        <v>17403</v>
      </c>
      <c r="L110" s="158">
        <f t="shared" si="44"/>
        <v>352297</v>
      </c>
      <c r="M110" s="159">
        <f>H110/H$8</f>
        <v>3.4522928729607223E-2</v>
      </c>
      <c r="N110" s="79"/>
    </row>
    <row r="111" spans="1:14" s="56" customFormat="1" x14ac:dyDescent="0.25">
      <c r="A111" s="161"/>
      <c r="B111" s="162" t="s">
        <v>110</v>
      </c>
      <c r="C111" s="163">
        <v>501490</v>
      </c>
      <c r="D111" s="163">
        <v>476582</v>
      </c>
      <c r="E111" s="163">
        <v>176124</v>
      </c>
      <c r="F111" s="163">
        <v>673877</v>
      </c>
      <c r="G111" s="163">
        <v>775590</v>
      </c>
      <c r="H111" s="163">
        <v>761721</v>
      </c>
      <c r="I111" s="164">
        <f t="shared" ref="I111:I118" si="45">IFERROR(H111/G111-1,"-")</f>
        <v>-1.7881870575948589E-2</v>
      </c>
      <c r="J111" s="165">
        <f t="shared" si="42"/>
        <v>0.59829997775828714</v>
      </c>
      <c r="K111" s="163">
        <f t="shared" si="43"/>
        <v>-13869</v>
      </c>
      <c r="L111" s="163">
        <f t="shared" si="44"/>
        <v>285139</v>
      </c>
      <c r="M111" s="164">
        <f t="shared" ref="M111:M118" si="46">H111/H$8</f>
        <v>2.111390416896778E-2</v>
      </c>
      <c r="N111" s="166"/>
    </row>
    <row r="112" spans="1:14" s="56" customFormat="1" x14ac:dyDescent="0.25">
      <c r="A112" s="161"/>
      <c r="B112" s="162" t="s">
        <v>113</v>
      </c>
      <c r="C112" s="163">
        <v>114306</v>
      </c>
      <c r="D112" s="163">
        <v>91753</v>
      </c>
      <c r="E112" s="163">
        <v>22421</v>
      </c>
      <c r="F112" s="163">
        <v>45927</v>
      </c>
      <c r="G112" s="163">
        <v>60304</v>
      </c>
      <c r="H112" s="163">
        <v>60756</v>
      </c>
      <c r="I112" s="164">
        <f t="shared" si="45"/>
        <v>7.4953568585831576E-3</v>
      </c>
      <c r="J112" s="165">
        <f t="shared" si="42"/>
        <v>-0.3378309156103888</v>
      </c>
      <c r="K112" s="163">
        <f t="shared" si="43"/>
        <v>452</v>
      </c>
      <c r="L112" s="163">
        <f t="shared" si="44"/>
        <v>-30997</v>
      </c>
      <c r="M112" s="164">
        <f t="shared" si="46"/>
        <v>1.6840764028952942E-3</v>
      </c>
      <c r="N112" s="166"/>
    </row>
    <row r="113" spans="1:14" x14ac:dyDescent="0.25">
      <c r="A113" s="161"/>
      <c r="B113" s="162" t="s">
        <v>116</v>
      </c>
      <c r="C113" s="163">
        <v>102904</v>
      </c>
      <c r="D113" s="163">
        <v>92528</v>
      </c>
      <c r="E113" s="163">
        <v>13826</v>
      </c>
      <c r="F113" s="163">
        <v>65652</v>
      </c>
      <c r="G113" s="163">
        <v>76293</v>
      </c>
      <c r="H113" s="163">
        <v>85229</v>
      </c>
      <c r="I113" s="164">
        <f t="shared" si="45"/>
        <v>0.1171273904552188</v>
      </c>
      <c r="J113" s="165">
        <f t="shared" si="42"/>
        <v>-7.8884229638595871E-2</v>
      </c>
      <c r="K113" s="163">
        <f t="shared" si="43"/>
        <v>8936</v>
      </c>
      <c r="L113" s="163">
        <f t="shared" si="44"/>
        <v>-7299</v>
      </c>
      <c r="M113" s="164">
        <f t="shared" si="46"/>
        <v>2.362435771649928E-3</v>
      </c>
      <c r="N113" s="79"/>
    </row>
    <row r="114" spans="1:14" x14ac:dyDescent="0.25">
      <c r="A114" s="161"/>
      <c r="B114" s="162" t="s">
        <v>123</v>
      </c>
      <c r="C114" s="163">
        <v>16800</v>
      </c>
      <c r="D114" s="163">
        <v>18644</v>
      </c>
      <c r="E114" s="163">
        <v>8828</v>
      </c>
      <c r="F114" s="163">
        <v>41263</v>
      </c>
      <c r="G114" s="163">
        <v>42135</v>
      </c>
      <c r="H114" s="163">
        <v>41377</v>
      </c>
      <c r="I114" s="164">
        <f t="shared" si="45"/>
        <v>-1.7989794707487849E-2</v>
      </c>
      <c r="J114" s="165">
        <f t="shared" si="42"/>
        <v>1.2193198884359577</v>
      </c>
      <c r="K114" s="163">
        <f t="shared" si="43"/>
        <v>-758</v>
      </c>
      <c r="L114" s="163">
        <f t="shared" si="44"/>
        <v>22733</v>
      </c>
      <c r="M114" s="164">
        <f t="shared" si="46"/>
        <v>1.1469160136052174E-3</v>
      </c>
      <c r="N114" s="79"/>
    </row>
    <row r="115" spans="1:14" x14ac:dyDescent="0.25">
      <c r="A115" s="161"/>
      <c r="B115" s="162" t="s">
        <v>119</v>
      </c>
      <c r="C115" s="163">
        <v>28295</v>
      </c>
      <c r="D115" s="163">
        <v>29965</v>
      </c>
      <c r="E115" s="163">
        <v>19692</v>
      </c>
      <c r="F115" s="163">
        <v>41249</v>
      </c>
      <c r="G115" s="163">
        <v>42266</v>
      </c>
      <c r="H115" s="163">
        <v>33197</v>
      </c>
      <c r="I115" s="164">
        <f t="shared" si="45"/>
        <v>-0.21456963043581134</v>
      </c>
      <c r="J115" s="165">
        <f t="shared" si="42"/>
        <v>0.10785916903053572</v>
      </c>
      <c r="K115" s="163">
        <f t="shared" si="43"/>
        <v>-9069</v>
      </c>
      <c r="L115" s="163">
        <f t="shared" si="44"/>
        <v>3232</v>
      </c>
      <c r="M115" s="164">
        <f t="shared" si="46"/>
        <v>9.2017717339711437E-4</v>
      </c>
      <c r="N115" s="79"/>
    </row>
    <row r="116" spans="1:14" x14ac:dyDescent="0.25">
      <c r="A116" s="16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11983</v>
      </c>
      <c r="G116" s="163">
        <v>11780</v>
      </c>
      <c r="H116" s="163">
        <v>11633</v>
      </c>
      <c r="I116" s="164">
        <f t="shared" si="45"/>
        <v>-1.2478777589134071E-2</v>
      </c>
      <c r="J116" s="165">
        <f t="shared" si="42"/>
        <v>0.97504244482173186</v>
      </c>
      <c r="K116" s="163">
        <f t="shared" si="43"/>
        <v>-147</v>
      </c>
      <c r="L116" s="163">
        <f t="shared" si="44"/>
        <v>5743</v>
      </c>
      <c r="M116" s="164">
        <f t="shared" si="46"/>
        <v>3.2245145820792941E-4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7507</v>
      </c>
      <c r="G117" s="163">
        <v>7656</v>
      </c>
      <c r="H117" s="163">
        <v>10984</v>
      </c>
      <c r="I117" s="164">
        <f t="shared" si="45"/>
        <v>0.4346917450365726</v>
      </c>
      <c r="J117" s="165">
        <f t="shared" si="42"/>
        <v>-0.18516320474777448</v>
      </c>
      <c r="K117" s="163">
        <f t="shared" si="43"/>
        <v>3328</v>
      </c>
      <c r="L117" s="163">
        <f t="shared" si="44"/>
        <v>-2496</v>
      </c>
      <c r="M117" s="164">
        <f t="shared" si="46"/>
        <v>3.0446203188824001E-4</v>
      </c>
      <c r="N117" s="79"/>
    </row>
    <row r="118" spans="1:14" x14ac:dyDescent="0.25">
      <c r="A118" s="161" t="s">
        <v>145</v>
      </c>
      <c r="B118" s="168" t="s">
        <v>145</v>
      </c>
      <c r="C118" s="169">
        <f t="shared" ref="C118:H118" si="47">C110-SUM(C111:C117)</f>
        <v>134857</v>
      </c>
      <c r="D118" s="169">
        <f t="shared" si="47"/>
        <v>164336</v>
      </c>
      <c r="E118" s="169">
        <f t="shared" si="47"/>
        <v>59485</v>
      </c>
      <c r="F118" s="169">
        <f t="shared" si="47"/>
        <v>208027</v>
      </c>
      <c r="G118" s="169">
        <f t="shared" si="47"/>
        <v>212048</v>
      </c>
      <c r="H118" s="169">
        <f t="shared" si="47"/>
        <v>240578</v>
      </c>
      <c r="I118" s="170">
        <f t="shared" si="45"/>
        <v>0.13454500867728059</v>
      </c>
      <c r="J118" s="171">
        <f t="shared" si="42"/>
        <v>0.46393973322948101</v>
      </c>
      <c r="K118" s="169">
        <f>H118-G118</f>
        <v>28530</v>
      </c>
      <c r="L118" s="169">
        <f t="shared" si="44"/>
        <v>76242</v>
      </c>
      <c r="M118" s="170">
        <f t="shared" si="46"/>
        <v>6.6685057089957223E-3</v>
      </c>
      <c r="N118" s="79"/>
    </row>
    <row r="119" spans="1:14" s="144" customFormat="1" x14ac:dyDescent="0.25">
      <c r="A119" s="161"/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61"/>
      <c r="B120" s="154" t="s">
        <v>68</v>
      </c>
      <c r="C120" s="176">
        <v>535197</v>
      </c>
      <c r="D120" s="176">
        <v>503437</v>
      </c>
      <c r="E120" s="176">
        <v>193648</v>
      </c>
      <c r="F120" s="176">
        <v>543499</v>
      </c>
      <c r="G120" s="176">
        <v>576462</v>
      </c>
      <c r="H120" s="176">
        <v>584273</v>
      </c>
      <c r="I120" s="177">
        <f>IFERROR(H120/G120-1,"-")</f>
        <v>1.3549895743344642E-2</v>
      </c>
      <c r="J120" s="177">
        <f>IFERROR(H120/D120-1,"-")</f>
        <v>0.16056825382321915</v>
      </c>
      <c r="K120" s="176">
        <f>H120-G120</f>
        <v>7811</v>
      </c>
      <c r="L120" s="176">
        <f>H120-D120</f>
        <v>80836</v>
      </c>
      <c r="M120" s="177">
        <f>H120/H$8</f>
        <v>1.6195279020160019E-2</v>
      </c>
      <c r="N120" s="79"/>
    </row>
    <row r="121" spans="1:14" x14ac:dyDescent="0.25">
      <c r="A121" s="161" t="s">
        <v>96</v>
      </c>
      <c r="B121" s="157" t="s">
        <v>97</v>
      </c>
      <c r="C121" s="158">
        <v>266568</v>
      </c>
      <c r="D121" s="158">
        <v>235408</v>
      </c>
      <c r="E121" s="158">
        <v>99995</v>
      </c>
      <c r="F121" s="158">
        <v>271944</v>
      </c>
      <c r="G121" s="158">
        <v>302350</v>
      </c>
      <c r="H121" s="158">
        <v>308399</v>
      </c>
      <c r="I121" s="159">
        <f>IFERROR(H121/G121-1,"-")</f>
        <v>2.0006614850339055E-2</v>
      </c>
      <c r="J121" s="160">
        <f t="shared" ref="J121:J132" si="48">IFERROR(H121/D121-1,"-")</f>
        <v>0.31006168014680902</v>
      </c>
      <c r="K121" s="158">
        <f t="shared" ref="K121:K131" si="49">H121-G121</f>
        <v>6049</v>
      </c>
      <c r="L121" s="158">
        <f t="shared" ref="L121:L132" si="50">H121-D121</f>
        <v>72991</v>
      </c>
      <c r="M121" s="159">
        <f>H121/H$8</f>
        <v>8.5484146187455694E-3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39722</v>
      </c>
      <c r="F122" s="163">
        <v>128559</v>
      </c>
      <c r="G122" s="163">
        <v>120954</v>
      </c>
      <c r="H122" s="163">
        <v>133909</v>
      </c>
      <c r="I122" s="164">
        <f>IFERROR(H122/G122-1,"-")</f>
        <v>0.10710683400300947</v>
      </c>
      <c r="J122" s="165">
        <f t="shared" si="48"/>
        <v>0.20953654108444519</v>
      </c>
      <c r="K122" s="163">
        <f t="shared" si="49"/>
        <v>12955</v>
      </c>
      <c r="L122" s="163">
        <f t="shared" si="50"/>
        <v>23198</v>
      </c>
      <c r="M122" s="164">
        <f>H122/H$8</f>
        <v>3.7117813390497392E-3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60273</v>
      </c>
      <c r="F123" s="163">
        <v>143385</v>
      </c>
      <c r="G123" s="163">
        <v>181396</v>
      </c>
      <c r="H123" s="163">
        <v>174490</v>
      </c>
      <c r="I123" s="164">
        <f>IFERROR(H123/G123-1,"-")</f>
        <v>-3.807140179496793E-2</v>
      </c>
      <c r="J123" s="165">
        <f t="shared" si="48"/>
        <v>0.39931193212346727</v>
      </c>
      <c r="K123" s="163">
        <f t="shared" si="49"/>
        <v>-6906</v>
      </c>
      <c r="L123" s="163">
        <f t="shared" si="50"/>
        <v>49793</v>
      </c>
      <c r="M123" s="164">
        <f>H123/H$8</f>
        <v>4.8366332796958306E-3</v>
      </c>
      <c r="N123" s="79"/>
    </row>
    <row r="124" spans="1:14" x14ac:dyDescent="0.25">
      <c r="A124" s="161"/>
      <c r="B124" s="157" t="s">
        <v>107</v>
      </c>
      <c r="C124" s="158">
        <v>268629</v>
      </c>
      <c r="D124" s="158">
        <v>268029</v>
      </c>
      <c r="E124" s="158">
        <v>93653</v>
      </c>
      <c r="F124" s="158">
        <v>271555</v>
      </c>
      <c r="G124" s="158">
        <v>274112</v>
      </c>
      <c r="H124" s="158">
        <v>275874</v>
      </c>
      <c r="I124" s="159">
        <f>IFERROR(H124/G124-1,"-")</f>
        <v>6.4280294186318532E-3</v>
      </c>
      <c r="J124" s="160">
        <f t="shared" si="48"/>
        <v>2.9269220867891077E-2</v>
      </c>
      <c r="K124" s="158">
        <f t="shared" si="49"/>
        <v>1762</v>
      </c>
      <c r="L124" s="158">
        <f t="shared" si="50"/>
        <v>7845</v>
      </c>
      <c r="M124" s="159">
        <f>H124/H$8</f>
        <v>7.6468644014144509E-3</v>
      </c>
      <c r="N124" s="79"/>
    </row>
    <row r="125" spans="1:14" s="56" customFormat="1" x14ac:dyDescent="0.25">
      <c r="A125" s="161"/>
      <c r="B125" s="162" t="s">
        <v>110</v>
      </c>
      <c r="C125" s="163">
        <v>36190</v>
      </c>
      <c r="D125" s="163">
        <v>33000</v>
      </c>
      <c r="E125" s="163">
        <v>10946</v>
      </c>
      <c r="F125" s="163">
        <v>33351</v>
      </c>
      <c r="G125" s="163">
        <v>40267</v>
      </c>
      <c r="H125" s="163">
        <v>36521</v>
      </c>
      <c r="I125" s="164">
        <f t="shared" ref="I125:I132" si="51">IFERROR(H125/G125-1,"-")</f>
        <v>-9.3029031216628977E-2</v>
      </c>
      <c r="J125" s="165">
        <f t="shared" si="48"/>
        <v>0.10669696969696973</v>
      </c>
      <c r="K125" s="163">
        <f t="shared" si="49"/>
        <v>-3746</v>
      </c>
      <c r="L125" s="163">
        <f t="shared" si="50"/>
        <v>3521</v>
      </c>
      <c r="M125" s="164">
        <f t="shared" ref="M125:M132" si="52">H125/H$8</f>
        <v>1.0123140810807006E-3</v>
      </c>
      <c r="N125" s="166"/>
    </row>
    <row r="126" spans="1:14" s="56" customFormat="1" x14ac:dyDescent="0.25">
      <c r="A126" s="161"/>
      <c r="B126" s="162" t="s">
        <v>113</v>
      </c>
      <c r="C126" s="163">
        <v>35550</v>
      </c>
      <c r="D126" s="163">
        <v>30865</v>
      </c>
      <c r="E126" s="163">
        <v>11173</v>
      </c>
      <c r="F126" s="163">
        <v>34791</v>
      </c>
      <c r="G126" s="163">
        <v>43445</v>
      </c>
      <c r="H126" s="163">
        <v>42161</v>
      </c>
      <c r="I126" s="164">
        <f t="shared" si="51"/>
        <v>-2.9554609276096211E-2</v>
      </c>
      <c r="J126" s="165">
        <f t="shared" si="48"/>
        <v>0.36598088449700317</v>
      </c>
      <c r="K126" s="163">
        <f t="shared" si="49"/>
        <v>-1284</v>
      </c>
      <c r="L126" s="163">
        <f t="shared" si="50"/>
        <v>11296</v>
      </c>
      <c r="M126" s="164">
        <f t="shared" si="52"/>
        <v>1.1686474623488791E-3</v>
      </c>
      <c r="N126" s="166"/>
    </row>
    <row r="127" spans="1:14" x14ac:dyDescent="0.25">
      <c r="A127" s="161"/>
      <c r="B127" s="162" t="s">
        <v>116</v>
      </c>
      <c r="C127" s="163">
        <v>18689</v>
      </c>
      <c r="D127" s="163">
        <v>20310</v>
      </c>
      <c r="E127" s="163">
        <v>6712</v>
      </c>
      <c r="F127" s="163">
        <v>23874</v>
      </c>
      <c r="G127" s="163">
        <v>26737</v>
      </c>
      <c r="H127" s="163">
        <v>26375</v>
      </c>
      <c r="I127" s="164">
        <f t="shared" si="51"/>
        <v>-1.3539290122302372E-2</v>
      </c>
      <c r="J127" s="165">
        <f t="shared" si="48"/>
        <v>0.29862136878385037</v>
      </c>
      <c r="K127" s="163">
        <f t="shared" si="49"/>
        <v>-362</v>
      </c>
      <c r="L127" s="163">
        <f t="shared" si="50"/>
        <v>6065</v>
      </c>
      <c r="M127" s="164">
        <f t="shared" si="52"/>
        <v>7.3108030690571108E-4</v>
      </c>
      <c r="N127" s="79"/>
    </row>
    <row r="128" spans="1:14" x14ac:dyDescent="0.25">
      <c r="A128" s="161"/>
      <c r="B128" s="162" t="s">
        <v>123</v>
      </c>
      <c r="C128" s="163">
        <v>4857</v>
      </c>
      <c r="D128" s="163">
        <v>4930</v>
      </c>
      <c r="E128" s="163">
        <v>1694</v>
      </c>
      <c r="F128" s="163">
        <v>6463</v>
      </c>
      <c r="G128" s="163">
        <v>7383</v>
      </c>
      <c r="H128" s="163">
        <v>7428</v>
      </c>
      <c r="I128" s="164">
        <f t="shared" si="51"/>
        <v>6.0950832994717263E-3</v>
      </c>
      <c r="J128" s="165">
        <f t="shared" si="48"/>
        <v>0.50669371196754565</v>
      </c>
      <c r="K128" s="163">
        <f t="shared" si="49"/>
        <v>45</v>
      </c>
      <c r="L128" s="163">
        <f t="shared" si="50"/>
        <v>2498</v>
      </c>
      <c r="M128" s="164">
        <f t="shared" si="52"/>
        <v>2.0589438937234587E-4</v>
      </c>
      <c r="N128" s="79"/>
    </row>
    <row r="129" spans="1:14" x14ac:dyDescent="0.25">
      <c r="A129" s="161"/>
      <c r="B129" s="162" t="s">
        <v>119</v>
      </c>
      <c r="C129" s="163">
        <v>5017</v>
      </c>
      <c r="D129" s="163">
        <v>3923</v>
      </c>
      <c r="E129" s="163">
        <v>1808</v>
      </c>
      <c r="F129" s="163">
        <v>4851</v>
      </c>
      <c r="G129" s="163">
        <v>5958</v>
      </c>
      <c r="H129" s="163">
        <v>5916</v>
      </c>
      <c r="I129" s="164">
        <f t="shared" si="51"/>
        <v>-7.0493454179254567E-3</v>
      </c>
      <c r="J129" s="165">
        <f t="shared" si="48"/>
        <v>0.50802956920723941</v>
      </c>
      <c r="K129" s="163">
        <f t="shared" si="49"/>
        <v>-42</v>
      </c>
      <c r="L129" s="163">
        <f t="shared" si="50"/>
        <v>1993</v>
      </c>
      <c r="M129" s="164">
        <f t="shared" si="52"/>
        <v>1.6398373822385542E-4</v>
      </c>
      <c r="N129" s="79"/>
    </row>
    <row r="130" spans="1:14" x14ac:dyDescent="0.25">
      <c r="A130" s="161"/>
      <c r="B130" s="162" t="s">
        <v>128</v>
      </c>
      <c r="C130" s="163">
        <v>4529</v>
      </c>
      <c r="D130" s="163">
        <v>4303</v>
      </c>
      <c r="E130" s="163">
        <v>1667</v>
      </c>
      <c r="F130" s="163">
        <v>2747</v>
      </c>
      <c r="G130" s="163">
        <v>3505</v>
      </c>
      <c r="H130" s="163">
        <v>3870</v>
      </c>
      <c r="I130" s="164">
        <f t="shared" si="51"/>
        <v>0.10413694721825961</v>
      </c>
      <c r="J130" s="165">
        <f t="shared" si="48"/>
        <v>-0.10062746920752963</v>
      </c>
      <c r="K130" s="163">
        <f t="shared" si="49"/>
        <v>365</v>
      </c>
      <c r="L130" s="163">
        <f t="shared" si="50"/>
        <v>-433</v>
      </c>
      <c r="M130" s="164">
        <f t="shared" si="52"/>
        <v>1.0727130948720765E-4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2114</v>
      </c>
      <c r="F131" s="163">
        <v>4022</v>
      </c>
      <c r="G131" s="163">
        <v>4912</v>
      </c>
      <c r="H131" s="163">
        <v>5417</v>
      </c>
      <c r="I131" s="164">
        <f t="shared" si="51"/>
        <v>0.10280944625407162</v>
      </c>
      <c r="J131" s="165">
        <f t="shared" si="48"/>
        <v>-7.8584793332199365E-2</v>
      </c>
      <c r="K131" s="163">
        <f t="shared" si="49"/>
        <v>505</v>
      </c>
      <c r="L131" s="163">
        <f t="shared" si="50"/>
        <v>-462</v>
      </c>
      <c r="M131" s="164">
        <f t="shared" si="52"/>
        <v>1.5015211459746872E-4</v>
      </c>
      <c r="N131" s="79"/>
    </row>
    <row r="132" spans="1:14" x14ac:dyDescent="0.25">
      <c r="A132" s="161" t="s">
        <v>145</v>
      </c>
      <c r="B132" s="168" t="s">
        <v>145</v>
      </c>
      <c r="C132" s="169">
        <f t="shared" ref="C132:H132" si="53">C124-SUM(C125:C131)</f>
        <v>155874</v>
      </c>
      <c r="D132" s="169">
        <f t="shared" si="53"/>
        <v>164819</v>
      </c>
      <c r="E132" s="169">
        <f t="shared" si="53"/>
        <v>57539</v>
      </c>
      <c r="F132" s="169">
        <f t="shared" si="53"/>
        <v>161456</v>
      </c>
      <c r="G132" s="169">
        <f t="shared" si="53"/>
        <v>141905</v>
      </c>
      <c r="H132" s="169">
        <f t="shared" si="53"/>
        <v>148186</v>
      </c>
      <c r="I132" s="170">
        <f t="shared" si="51"/>
        <v>4.4262006271801546E-2</v>
      </c>
      <c r="J132" s="171">
        <f t="shared" si="48"/>
        <v>-0.10091676323724819</v>
      </c>
      <c r="K132" s="169">
        <f>H132-G132</f>
        <v>6281</v>
      </c>
      <c r="L132" s="169">
        <f t="shared" si="50"/>
        <v>-16633</v>
      </c>
      <c r="M132" s="170">
        <f t="shared" si="52"/>
        <v>4.1075209993982828E-3</v>
      </c>
      <c r="N132" s="79"/>
    </row>
    <row r="133" spans="1:14" s="144" customFormat="1" x14ac:dyDescent="0.25">
      <c r="A133" s="161"/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61"/>
      <c r="B134" s="154" t="s">
        <v>68</v>
      </c>
      <c r="C134" s="176">
        <v>2070855</v>
      </c>
      <c r="D134" s="176">
        <v>1856756</v>
      </c>
      <c r="E134" s="176">
        <v>584304</v>
      </c>
      <c r="F134" s="176">
        <v>1753117</v>
      </c>
      <c r="G134" s="176">
        <v>1886738</v>
      </c>
      <c r="H134" s="176">
        <v>1988780</v>
      </c>
      <c r="I134" s="177">
        <f>IFERROR(H134/G134-1,"-")</f>
        <v>5.4083820859069931E-2</v>
      </c>
      <c r="J134" s="177">
        <f>IFERROR(H134/D134-1,"-")</f>
        <v>7.110465780102504E-2</v>
      </c>
      <c r="K134" s="176">
        <f>H134-G134</f>
        <v>102042</v>
      </c>
      <c r="L134" s="176">
        <f>H134-D134</f>
        <v>132024</v>
      </c>
      <c r="M134" s="177">
        <f>H134/H$8</f>
        <v>5.512636560257593E-2</v>
      </c>
      <c r="N134" s="79"/>
    </row>
    <row r="135" spans="1:14" x14ac:dyDescent="0.25">
      <c r="A135" s="161" t="s">
        <v>96</v>
      </c>
      <c r="B135" s="157" t="s">
        <v>97</v>
      </c>
      <c r="C135" s="158">
        <v>212961</v>
      </c>
      <c r="D135" s="158">
        <v>192906</v>
      </c>
      <c r="E135" s="158">
        <v>64416</v>
      </c>
      <c r="F135" s="158">
        <v>105219</v>
      </c>
      <c r="G135" s="158">
        <v>114083</v>
      </c>
      <c r="H135" s="158">
        <v>103740</v>
      </c>
      <c r="I135" s="159">
        <f>IFERROR(H135/G135-1,"-")</f>
        <v>-9.0662061832174845E-2</v>
      </c>
      <c r="J135" s="160">
        <f t="shared" ref="J135:J146" si="54">IFERROR(H135/D135-1,"-")</f>
        <v>-0.46222512519050729</v>
      </c>
      <c r="K135" s="158">
        <f t="shared" ref="K135:K145" si="55">H135-G135</f>
        <v>-10343</v>
      </c>
      <c r="L135" s="158">
        <f t="shared" ref="L135:L146" si="56">H135-D135</f>
        <v>-89166</v>
      </c>
      <c r="M135" s="159">
        <f>H135/H$8</f>
        <v>2.8755363426880938E-3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42658</v>
      </c>
      <c r="F136" s="163">
        <v>57546</v>
      </c>
      <c r="G136" s="163">
        <v>60090</v>
      </c>
      <c r="H136" s="163">
        <v>47885</v>
      </c>
      <c r="I136" s="164">
        <f>IFERROR(H136/G136-1,"-")</f>
        <v>-0.2031119986686637</v>
      </c>
      <c r="J136" s="165">
        <f t="shared" si="54"/>
        <v>-0.49503311258278149</v>
      </c>
      <c r="K136" s="163">
        <f t="shared" si="55"/>
        <v>-12205</v>
      </c>
      <c r="L136" s="163">
        <f t="shared" si="56"/>
        <v>-46943</v>
      </c>
      <c r="M136" s="164">
        <f>H136/H$8</f>
        <v>1.3273092131253072E-3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21758</v>
      </c>
      <c r="F137" s="163">
        <v>47673</v>
      </c>
      <c r="G137" s="163">
        <v>53993</v>
      </c>
      <c r="H137" s="163">
        <v>55855</v>
      </c>
      <c r="I137" s="164">
        <f>IFERROR(H137/G137-1,"-")</f>
        <v>3.4485951882651467E-2</v>
      </c>
      <c r="J137" s="165">
        <f t="shared" si="54"/>
        <v>-0.43050429250188627</v>
      </c>
      <c r="K137" s="163">
        <f t="shared" si="55"/>
        <v>1862</v>
      </c>
      <c r="L137" s="163">
        <f t="shared" si="56"/>
        <v>-42223</v>
      </c>
      <c r="M137" s="164">
        <f>H137/H$8</f>
        <v>1.5482271295627866E-3</v>
      </c>
      <c r="N137" s="79"/>
    </row>
    <row r="138" spans="1:14" x14ac:dyDescent="0.25">
      <c r="A138" s="161"/>
      <c r="B138" s="157" t="s">
        <v>107</v>
      </c>
      <c r="C138" s="158">
        <v>1857894</v>
      </c>
      <c r="D138" s="158">
        <v>1663850</v>
      </c>
      <c r="E138" s="158">
        <v>519888</v>
      </c>
      <c r="F138" s="158">
        <v>1647898</v>
      </c>
      <c r="G138" s="158">
        <v>1772655</v>
      </c>
      <c r="H138" s="158">
        <v>1885040</v>
      </c>
      <c r="I138" s="159">
        <f>IFERROR(H138/G138-1,"-")</f>
        <v>6.3399251405377832E-2</v>
      </c>
      <c r="J138" s="160">
        <f t="shared" si="54"/>
        <v>0.13293866634612495</v>
      </c>
      <c r="K138" s="158">
        <f t="shared" si="55"/>
        <v>112385</v>
      </c>
      <c r="L138" s="158">
        <f t="shared" si="56"/>
        <v>221190</v>
      </c>
      <c r="M138" s="159">
        <f>H138/H$8</f>
        <v>5.2250829259887839E-2</v>
      </c>
      <c r="N138" s="79"/>
    </row>
    <row r="139" spans="1:14" s="56" customFormat="1" x14ac:dyDescent="0.25">
      <c r="A139" s="161"/>
      <c r="B139" s="162" t="s">
        <v>110</v>
      </c>
      <c r="C139" s="163">
        <v>1012432</v>
      </c>
      <c r="D139" s="163">
        <v>847716</v>
      </c>
      <c r="E139" s="163">
        <v>223652</v>
      </c>
      <c r="F139" s="163">
        <v>740061</v>
      </c>
      <c r="G139" s="163">
        <v>745732</v>
      </c>
      <c r="H139" s="163">
        <v>857461</v>
      </c>
      <c r="I139" s="164">
        <f t="shared" ref="I139:I146" si="57">IFERROR(H139/G139-1,"-")</f>
        <v>0.1498246018676952</v>
      </c>
      <c r="J139" s="165">
        <f t="shared" si="54"/>
        <v>1.1495595222928534E-2</v>
      </c>
      <c r="K139" s="163">
        <f t="shared" si="55"/>
        <v>111729</v>
      </c>
      <c r="L139" s="163">
        <f t="shared" si="56"/>
        <v>9745</v>
      </c>
      <c r="M139" s="164">
        <f t="shared" ref="M139:M146" si="58">H139/H$8</f>
        <v>2.3767691034679732E-2</v>
      </c>
      <c r="N139" s="166"/>
    </row>
    <row r="140" spans="1:14" s="56" customFormat="1" x14ac:dyDescent="0.25">
      <c r="A140" s="161"/>
      <c r="B140" s="162" t="s">
        <v>113</v>
      </c>
      <c r="C140" s="163">
        <v>127265</v>
      </c>
      <c r="D140" s="163">
        <v>113771</v>
      </c>
      <c r="E140" s="163">
        <v>42621</v>
      </c>
      <c r="F140" s="163">
        <v>132461</v>
      </c>
      <c r="G140" s="163">
        <v>181229</v>
      </c>
      <c r="H140" s="163">
        <v>190327</v>
      </c>
      <c r="I140" s="164">
        <f t="shared" si="57"/>
        <v>5.0201678539306682E-2</v>
      </c>
      <c r="J140" s="165">
        <f t="shared" si="54"/>
        <v>0.67289555334839291</v>
      </c>
      <c r="K140" s="163">
        <f t="shared" si="55"/>
        <v>9098</v>
      </c>
      <c r="L140" s="163">
        <f t="shared" si="56"/>
        <v>76556</v>
      </c>
      <c r="M140" s="164">
        <f t="shared" si="58"/>
        <v>5.2756140880547212E-3</v>
      </c>
      <c r="N140" s="166"/>
    </row>
    <row r="141" spans="1:14" x14ac:dyDescent="0.25">
      <c r="A141" s="161"/>
      <c r="B141" s="162" t="s">
        <v>116</v>
      </c>
      <c r="C141" s="163">
        <v>159535</v>
      </c>
      <c r="D141" s="163">
        <v>132722</v>
      </c>
      <c r="E141" s="163">
        <v>41260</v>
      </c>
      <c r="F141" s="163">
        <v>171222</v>
      </c>
      <c r="G141" s="163">
        <v>162316</v>
      </c>
      <c r="H141" s="163">
        <v>166671</v>
      </c>
      <c r="I141" s="164">
        <f t="shared" si="57"/>
        <v>2.6830380245939978E-2</v>
      </c>
      <c r="J141" s="165">
        <f t="shared" si="54"/>
        <v>0.25579029851870838</v>
      </c>
      <c r="K141" s="163">
        <f t="shared" si="55"/>
        <v>4355</v>
      </c>
      <c r="L141" s="163">
        <f t="shared" si="56"/>
        <v>33949</v>
      </c>
      <c r="M141" s="164">
        <f t="shared" si="58"/>
        <v>4.6199008846362763E-3</v>
      </c>
      <c r="N141" s="79"/>
    </row>
    <row r="142" spans="1:14" x14ac:dyDescent="0.25">
      <c r="A142" s="161"/>
      <c r="B142" s="162" t="s">
        <v>123</v>
      </c>
      <c r="C142" s="163">
        <v>37533</v>
      </c>
      <c r="D142" s="163">
        <v>38846</v>
      </c>
      <c r="E142" s="163">
        <v>8075</v>
      </c>
      <c r="F142" s="163">
        <v>60881</v>
      </c>
      <c r="G142" s="163">
        <v>78552</v>
      </c>
      <c r="H142" s="163">
        <v>58930</v>
      </c>
      <c r="I142" s="164">
        <f t="shared" si="57"/>
        <v>-0.24979631327019047</v>
      </c>
      <c r="J142" s="165">
        <f t="shared" si="54"/>
        <v>0.51701590897389682</v>
      </c>
      <c r="K142" s="163">
        <f t="shared" si="55"/>
        <v>-19622</v>
      </c>
      <c r="L142" s="163">
        <f t="shared" si="56"/>
        <v>20084</v>
      </c>
      <c r="M142" s="164">
        <f t="shared" si="58"/>
        <v>1.6334620847754903E-3</v>
      </c>
      <c r="N142" s="79"/>
    </row>
    <row r="143" spans="1:14" x14ac:dyDescent="0.25">
      <c r="A143" s="161"/>
      <c r="B143" s="162" t="s">
        <v>119</v>
      </c>
      <c r="C143" s="163">
        <v>39264</v>
      </c>
      <c r="D143" s="163">
        <v>39195</v>
      </c>
      <c r="E143" s="163">
        <v>11977</v>
      </c>
      <c r="F143" s="163">
        <v>32138</v>
      </c>
      <c r="G143" s="163">
        <v>40929</v>
      </c>
      <c r="H143" s="163">
        <v>41917</v>
      </c>
      <c r="I143" s="164">
        <f t="shared" si="57"/>
        <v>2.4139363287644544E-2</v>
      </c>
      <c r="J143" s="165">
        <f t="shared" si="54"/>
        <v>6.9447633626738003E-2</v>
      </c>
      <c r="K143" s="163">
        <f t="shared" si="55"/>
        <v>988</v>
      </c>
      <c r="L143" s="163">
        <f t="shared" si="56"/>
        <v>2722</v>
      </c>
      <c r="M143" s="164">
        <f t="shared" si="58"/>
        <v>1.1618841033011068E-3</v>
      </c>
      <c r="N143" s="79"/>
    </row>
    <row r="144" spans="1:14" x14ac:dyDescent="0.25">
      <c r="A144" s="161"/>
      <c r="B144" s="162" t="s">
        <v>128</v>
      </c>
      <c r="C144" s="163">
        <v>17025</v>
      </c>
      <c r="D144" s="163">
        <v>18681</v>
      </c>
      <c r="E144" s="163">
        <v>15360</v>
      </c>
      <c r="F144" s="163">
        <v>24691</v>
      </c>
      <c r="G144" s="163">
        <v>28155</v>
      </c>
      <c r="H144" s="163">
        <v>26591</v>
      </c>
      <c r="I144" s="164">
        <f t="shared" si="57"/>
        <v>-5.554963594388207E-2</v>
      </c>
      <c r="J144" s="165">
        <f t="shared" si="54"/>
        <v>0.42342487018896202</v>
      </c>
      <c r="K144" s="163">
        <f t="shared" si="55"/>
        <v>-1564</v>
      </c>
      <c r="L144" s="163">
        <f t="shared" si="56"/>
        <v>7910</v>
      </c>
      <c r="M144" s="164">
        <f t="shared" si="58"/>
        <v>7.3706754278406693E-4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29483</v>
      </c>
      <c r="F145" s="163">
        <v>14264</v>
      </c>
      <c r="G145" s="163">
        <v>21375</v>
      </c>
      <c r="H145" s="163">
        <v>19097</v>
      </c>
      <c r="I145" s="164">
        <f t="shared" si="57"/>
        <v>-0.10657309941520465</v>
      </c>
      <c r="J145" s="165">
        <f t="shared" si="54"/>
        <v>-0.60116536485526928</v>
      </c>
      <c r="K145" s="163">
        <f t="shared" si="55"/>
        <v>-2278</v>
      </c>
      <c r="L145" s="163">
        <f t="shared" si="56"/>
        <v>-28785</v>
      </c>
      <c r="M145" s="164">
        <f t="shared" si="58"/>
        <v>5.2934372022666785E-4</v>
      </c>
      <c r="N145" s="79"/>
    </row>
    <row r="146" spans="1:14" x14ac:dyDescent="0.25">
      <c r="A146" s="161" t="s">
        <v>145</v>
      </c>
      <c r="B146" s="168" t="s">
        <v>145</v>
      </c>
      <c r="C146" s="169">
        <f t="shared" ref="C146:H146" si="59">C138-SUM(C139:C145)</f>
        <v>387552</v>
      </c>
      <c r="D146" s="169">
        <f t="shared" si="59"/>
        <v>425037</v>
      </c>
      <c r="E146" s="169">
        <f t="shared" si="59"/>
        <v>147460</v>
      </c>
      <c r="F146" s="169">
        <f t="shared" si="59"/>
        <v>472180</v>
      </c>
      <c r="G146" s="169">
        <f t="shared" si="59"/>
        <v>514367</v>
      </c>
      <c r="H146" s="169">
        <f t="shared" si="59"/>
        <v>524046</v>
      </c>
      <c r="I146" s="170">
        <f t="shared" si="57"/>
        <v>1.881730359840339E-2</v>
      </c>
      <c r="J146" s="171">
        <f t="shared" si="54"/>
        <v>0.23294207327832628</v>
      </c>
      <c r="K146" s="169">
        <f>H146-G146</f>
        <v>9679</v>
      </c>
      <c r="L146" s="169">
        <f t="shared" si="56"/>
        <v>99009</v>
      </c>
      <c r="M146" s="170">
        <f t="shared" si="58"/>
        <v>1.4525865801429774E-2</v>
      </c>
      <c r="N146" s="79"/>
    </row>
    <row r="147" spans="1:14" s="144" customFormat="1" x14ac:dyDescent="0.25">
      <c r="A147" s="161"/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61"/>
      <c r="B148" s="154" t="s">
        <v>68</v>
      </c>
      <c r="C148" s="176">
        <v>791792</v>
      </c>
      <c r="D148" s="176">
        <v>721244</v>
      </c>
      <c r="E148" s="176">
        <v>221799</v>
      </c>
      <c r="F148" s="176">
        <v>622441</v>
      </c>
      <c r="G148" s="176">
        <v>781085</v>
      </c>
      <c r="H148" s="176">
        <v>735651</v>
      </c>
      <c r="I148" s="177">
        <f>IFERROR(H148/G148-1,"-")</f>
        <v>-5.8167805040424514E-2</v>
      </c>
      <c r="J148" s="177">
        <f>IFERROR(H148/D148-1,"-")</f>
        <v>1.9975209499143221E-2</v>
      </c>
      <c r="K148" s="176">
        <f>H148-G148</f>
        <v>-45434</v>
      </c>
      <c r="L148" s="176">
        <f>H148-D148</f>
        <v>14407</v>
      </c>
      <c r="M148" s="177">
        <f>H148/H$8</f>
        <v>2.0391278060871782E-2</v>
      </c>
      <c r="N148" s="79"/>
    </row>
    <row r="149" spans="1:14" x14ac:dyDescent="0.25">
      <c r="A149" s="161" t="s">
        <v>96</v>
      </c>
      <c r="B149" s="157" t="s">
        <v>97</v>
      </c>
      <c r="C149" s="158">
        <v>267197</v>
      </c>
      <c r="D149" s="158">
        <v>261107</v>
      </c>
      <c r="E149" s="158">
        <v>84486</v>
      </c>
      <c r="F149" s="158">
        <v>251371</v>
      </c>
      <c r="G149" s="158">
        <v>299320</v>
      </c>
      <c r="H149" s="158">
        <v>274535</v>
      </c>
      <c r="I149" s="159">
        <f>IFERROR(H149/G149-1,"-")</f>
        <v>-8.2804356541494095E-2</v>
      </c>
      <c r="J149" s="160">
        <f t="shared" ref="J149:J160" si="60">IFERROR(H149/D149-1,"-")</f>
        <v>5.14271926834593E-2</v>
      </c>
      <c r="K149" s="158">
        <f t="shared" ref="K149:K159" si="61">H149-G149</f>
        <v>-24785</v>
      </c>
      <c r="L149" s="158">
        <f t="shared" ref="L149:L160" si="62">H149-D149</f>
        <v>13428</v>
      </c>
      <c r="M149" s="159">
        <f>H149/H$8</f>
        <v>7.6097490827055697E-3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40910</v>
      </c>
      <c r="F150" s="163">
        <v>153781</v>
      </c>
      <c r="G150" s="163">
        <v>212501</v>
      </c>
      <c r="H150" s="163">
        <v>179525</v>
      </c>
      <c r="I150" s="164">
        <f>IFERROR(H150/G150-1,"-")</f>
        <v>-0.15518044620966487</v>
      </c>
      <c r="J150" s="165">
        <f t="shared" si="60"/>
        <v>0.6117375612734095</v>
      </c>
      <c r="K150" s="163">
        <f t="shared" si="61"/>
        <v>-32976</v>
      </c>
      <c r="L150" s="163">
        <f t="shared" si="62"/>
        <v>68139</v>
      </c>
      <c r="M150" s="164">
        <f>H150/H$8</f>
        <v>4.9761968567676885E-3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43576</v>
      </c>
      <c r="F151" s="163">
        <v>97590</v>
      </c>
      <c r="G151" s="163">
        <v>86819</v>
      </c>
      <c r="H151" s="163">
        <v>95010</v>
      </c>
      <c r="I151" s="164">
        <f>IFERROR(H151/G151-1,"-")</f>
        <v>9.4345707736785744E-2</v>
      </c>
      <c r="J151" s="165">
        <f t="shared" si="60"/>
        <v>-0.365419680605927</v>
      </c>
      <c r="K151" s="163">
        <f t="shared" si="61"/>
        <v>8191</v>
      </c>
      <c r="L151" s="163">
        <f t="shared" si="62"/>
        <v>-54711</v>
      </c>
      <c r="M151" s="164">
        <f>H151/H$8</f>
        <v>2.6335522259378812E-3</v>
      </c>
      <c r="N151" s="79"/>
    </row>
    <row r="152" spans="1:14" x14ac:dyDescent="0.25">
      <c r="A152" s="161"/>
      <c r="B152" s="157" t="s">
        <v>107</v>
      </c>
      <c r="C152" s="158">
        <v>524595</v>
      </c>
      <c r="D152" s="158">
        <v>460137</v>
      </c>
      <c r="E152" s="158">
        <v>137313</v>
      </c>
      <c r="F152" s="158">
        <v>371070</v>
      </c>
      <c r="G152" s="158">
        <v>481765</v>
      </c>
      <c r="H152" s="158">
        <v>461116</v>
      </c>
      <c r="I152" s="159">
        <f>IFERROR(H152/G152-1,"-")</f>
        <v>-4.2861145994416372E-2</v>
      </c>
      <c r="J152" s="160">
        <f t="shared" si="60"/>
        <v>2.1276272066796942E-3</v>
      </c>
      <c r="K152" s="158">
        <f t="shared" si="61"/>
        <v>-20649</v>
      </c>
      <c r="L152" s="158">
        <f t="shared" si="62"/>
        <v>979</v>
      </c>
      <c r="M152" s="159">
        <f>H152/H$8</f>
        <v>1.2781528978166213E-2</v>
      </c>
      <c r="N152" s="79"/>
    </row>
    <row r="153" spans="1:14" s="56" customFormat="1" x14ac:dyDescent="0.25">
      <c r="A153" s="161"/>
      <c r="B153" s="162" t="s">
        <v>110</v>
      </c>
      <c r="C153" s="163">
        <v>156082</v>
      </c>
      <c r="D153" s="163">
        <v>120718</v>
      </c>
      <c r="E153" s="163">
        <v>30243</v>
      </c>
      <c r="F153" s="163">
        <v>136400</v>
      </c>
      <c r="G153" s="163">
        <v>179243</v>
      </c>
      <c r="H153" s="163">
        <v>146131</v>
      </c>
      <c r="I153" s="164">
        <f t="shared" ref="I153:I160" si="63">IFERROR(H153/G153-1,"-")</f>
        <v>-0.18473245817130934</v>
      </c>
      <c r="J153" s="165">
        <f t="shared" si="60"/>
        <v>0.21051541609370594</v>
      </c>
      <c r="K153" s="163">
        <f t="shared" si="61"/>
        <v>-33112</v>
      </c>
      <c r="L153" s="163">
        <f t="shared" si="62"/>
        <v>25413</v>
      </c>
      <c r="M153" s="164">
        <f t="shared" ref="M153:M160" si="64">H153/H$8</f>
        <v>4.0505591025000367E-3</v>
      </c>
      <c r="N153" s="166"/>
    </row>
    <row r="154" spans="1:14" s="56" customFormat="1" x14ac:dyDescent="0.25">
      <c r="A154" s="161"/>
      <c r="B154" s="162" t="s">
        <v>113</v>
      </c>
      <c r="C154" s="163">
        <v>185381</v>
      </c>
      <c r="D154" s="163">
        <v>154372</v>
      </c>
      <c r="E154" s="163">
        <v>49123</v>
      </c>
      <c r="F154" s="163">
        <v>98479</v>
      </c>
      <c r="G154" s="163">
        <v>105256</v>
      </c>
      <c r="H154" s="163">
        <v>104855</v>
      </c>
      <c r="I154" s="164">
        <f t="shared" si="63"/>
        <v>-3.8097590636163581E-3</v>
      </c>
      <c r="J154" s="165">
        <f t="shared" si="60"/>
        <v>-0.32076412820977895</v>
      </c>
      <c r="K154" s="163">
        <f t="shared" si="61"/>
        <v>-401</v>
      </c>
      <c r="L154" s="163">
        <f t="shared" si="62"/>
        <v>-49517</v>
      </c>
      <c r="M154" s="164">
        <f t="shared" si="64"/>
        <v>2.9064426760416432E-3</v>
      </c>
      <c r="N154" s="166"/>
    </row>
    <row r="155" spans="1:14" x14ac:dyDescent="0.25">
      <c r="A155" s="161"/>
      <c r="B155" s="162" t="s">
        <v>116</v>
      </c>
      <c r="C155" s="163">
        <v>70665</v>
      </c>
      <c r="D155" s="163">
        <v>63972</v>
      </c>
      <c r="E155" s="163">
        <v>13885</v>
      </c>
      <c r="F155" s="163">
        <v>41410</v>
      </c>
      <c r="G155" s="163">
        <v>72199</v>
      </c>
      <c r="H155" s="163">
        <v>71765</v>
      </c>
      <c r="I155" s="164">
        <f t="shared" si="63"/>
        <v>-6.0111635895233606E-3</v>
      </c>
      <c r="J155" s="165">
        <f t="shared" si="60"/>
        <v>0.1218189207778404</v>
      </c>
      <c r="K155" s="163">
        <f t="shared" si="61"/>
        <v>-434</v>
      </c>
      <c r="L155" s="163">
        <f t="shared" si="62"/>
        <v>7793</v>
      </c>
      <c r="M155" s="164">
        <f t="shared" si="64"/>
        <v>1.9892314018990845E-3</v>
      </c>
      <c r="N155" s="79"/>
    </row>
    <row r="156" spans="1:14" x14ac:dyDescent="0.25">
      <c r="A156" s="161"/>
      <c r="B156" s="162" t="s">
        <v>123</v>
      </c>
      <c r="C156" s="163">
        <v>7417</v>
      </c>
      <c r="D156" s="163">
        <v>7808</v>
      </c>
      <c r="E156" s="163">
        <v>2558</v>
      </c>
      <c r="F156" s="163">
        <v>9484</v>
      </c>
      <c r="G156" s="163">
        <v>12559</v>
      </c>
      <c r="H156" s="163">
        <v>15268</v>
      </c>
      <c r="I156" s="164">
        <f t="shared" si="63"/>
        <v>0.21570188709292148</v>
      </c>
      <c r="J156" s="165">
        <f t="shared" si="60"/>
        <v>0.95543032786885251</v>
      </c>
      <c r="K156" s="163">
        <f t="shared" si="61"/>
        <v>2709</v>
      </c>
      <c r="L156" s="163">
        <f t="shared" si="62"/>
        <v>7460</v>
      </c>
      <c r="M156" s="164">
        <f t="shared" si="64"/>
        <v>4.2320887680896295E-4</v>
      </c>
      <c r="N156" s="79"/>
    </row>
    <row r="157" spans="1:14" x14ac:dyDescent="0.25">
      <c r="A157" s="161"/>
      <c r="B157" s="162" t="s">
        <v>119</v>
      </c>
      <c r="C157" s="163">
        <v>17321</v>
      </c>
      <c r="D157" s="163">
        <v>21924</v>
      </c>
      <c r="E157" s="163">
        <v>9309</v>
      </c>
      <c r="F157" s="163">
        <v>27289</v>
      </c>
      <c r="G157" s="163">
        <v>21390</v>
      </c>
      <c r="H157" s="163">
        <v>24668</v>
      </c>
      <c r="I157" s="164">
        <f t="shared" si="63"/>
        <v>0.15324918186068248</v>
      </c>
      <c r="J157" s="165">
        <f t="shared" si="60"/>
        <v>0.12515964240102173</v>
      </c>
      <c r="K157" s="163">
        <f t="shared" si="61"/>
        <v>3278</v>
      </c>
      <c r="L157" s="163">
        <f t="shared" si="62"/>
        <v>2744</v>
      </c>
      <c r="M157" s="164">
        <f t="shared" si="64"/>
        <v>6.8376451225592725E-4</v>
      </c>
      <c r="N157" s="79"/>
    </row>
    <row r="158" spans="1:14" x14ac:dyDescent="0.25">
      <c r="A158" s="161"/>
      <c r="B158" s="162" t="s">
        <v>128</v>
      </c>
      <c r="C158" s="163">
        <v>2280</v>
      </c>
      <c r="D158" s="163">
        <v>2951</v>
      </c>
      <c r="E158" s="163">
        <v>2834</v>
      </c>
      <c r="F158" s="163">
        <v>2563</v>
      </c>
      <c r="G158" s="163">
        <v>4469</v>
      </c>
      <c r="H158" s="163">
        <v>3399</v>
      </c>
      <c r="I158" s="164">
        <f t="shared" si="63"/>
        <v>-0.23942716491385097</v>
      </c>
      <c r="J158" s="165">
        <f t="shared" si="60"/>
        <v>0.1518129447644867</v>
      </c>
      <c r="K158" s="163">
        <f t="shared" si="61"/>
        <v>-1070</v>
      </c>
      <c r="L158" s="163">
        <f t="shared" si="62"/>
        <v>448</v>
      </c>
      <c r="M158" s="164">
        <f t="shared" si="64"/>
        <v>9.4215809030237421E-5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3783</v>
      </c>
      <c r="F159" s="163">
        <v>4129</v>
      </c>
      <c r="G159" s="163">
        <v>6277</v>
      </c>
      <c r="H159" s="163">
        <v>5327</v>
      </c>
      <c r="I159" s="164">
        <f t="shared" si="63"/>
        <v>-0.15134618448303327</v>
      </c>
      <c r="J159" s="165">
        <f t="shared" si="60"/>
        <v>-0.27828207559951224</v>
      </c>
      <c r="K159" s="163">
        <f t="shared" si="61"/>
        <v>-950</v>
      </c>
      <c r="L159" s="163">
        <f t="shared" si="62"/>
        <v>-2054</v>
      </c>
      <c r="M159" s="164">
        <f t="shared" si="64"/>
        <v>1.4765743298148713E-4</v>
      </c>
      <c r="N159" s="79"/>
    </row>
    <row r="160" spans="1:14" x14ac:dyDescent="0.25">
      <c r="A160" s="161" t="s">
        <v>145</v>
      </c>
      <c r="B160" s="168" t="s">
        <v>145</v>
      </c>
      <c r="C160" s="169">
        <f t="shared" ref="C160:H160" si="65">C152-SUM(C153:C159)</f>
        <v>77667</v>
      </c>
      <c r="D160" s="169">
        <f t="shared" si="65"/>
        <v>81011</v>
      </c>
      <c r="E160" s="169">
        <f t="shared" si="65"/>
        <v>25578</v>
      </c>
      <c r="F160" s="169">
        <f t="shared" si="65"/>
        <v>51316</v>
      </c>
      <c r="G160" s="169">
        <f t="shared" si="65"/>
        <v>80372</v>
      </c>
      <c r="H160" s="169">
        <f t="shared" si="65"/>
        <v>89703</v>
      </c>
      <c r="I160" s="170">
        <f t="shared" si="63"/>
        <v>0.11609764594634941</v>
      </c>
      <c r="J160" s="171">
        <f t="shared" si="60"/>
        <v>0.10729407117551948</v>
      </c>
      <c r="K160" s="169">
        <f>H160-G160</f>
        <v>9331</v>
      </c>
      <c r="L160" s="169">
        <f t="shared" si="62"/>
        <v>8692</v>
      </c>
      <c r="M160" s="170">
        <f t="shared" si="64"/>
        <v>2.4864491666488344E-3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CDC6B5-32B7-4ED0-AD77-2F998A1144A9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0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</row>
    <row r="5" spans="1:14" ht="6" customHeight="1" x14ac:dyDescent="0.25"/>
    <row r="6" spans="1:14" s="144" customFormat="1" ht="72" customHeight="1" x14ac:dyDescent="0.25">
      <c r="B6" s="145"/>
      <c r="C6" s="182">
        <v>2018</v>
      </c>
      <c r="D6" s="182">
        <v>2019</v>
      </c>
      <c r="E6" s="182">
        <v>2020</v>
      </c>
      <c r="F6" s="182">
        <v>2021</v>
      </c>
      <c r="G6" s="182">
        <v>2022</v>
      </c>
      <c r="H6" s="182">
        <v>2023</v>
      </c>
      <c r="I6" s="173" t="str">
        <f>CONCATENATE("var. ",RIGHT(H6,2),"/",RIGHT(G6,2))</f>
        <v>var. 23/22</v>
      </c>
      <c r="J6" s="173" t="str">
        <f>CONCATENATE("var. ",RIGHT(H6,2),"/",RIGHT(E6,2))</f>
        <v>var. 23/20</v>
      </c>
      <c r="K6" s="172" t="str">
        <f>CONCATENATE("dif. ",RIGHT(H6,2),"/",RIGHT(G6,2))</f>
        <v>dif. 23/22</v>
      </c>
      <c r="L6" s="172" t="str">
        <f>CONCATENATE("dif. ",RIGHT(H6,2),"/",RIGHT(E6,2))</f>
        <v>dif. 23/20</v>
      </c>
      <c r="M6" s="173" t="str">
        <f>CONCATENATE("Cuota s/ total lugares de residencia ",RIGHT(H6,4))</f>
        <v>Cuota s/ total lugares de residencia 2023</v>
      </c>
    </row>
    <row r="7" spans="1:14" s="144" customFormat="1" x14ac:dyDescent="0.25">
      <c r="B7" s="150" t="s">
        <v>43</v>
      </c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</row>
    <row r="8" spans="1:14" x14ac:dyDescent="0.25">
      <c r="A8" s="1">
        <v>3</v>
      </c>
      <c r="B8" s="154" t="s">
        <v>68</v>
      </c>
      <c r="C8" s="176">
        <v>34510831</v>
      </c>
      <c r="D8" s="176">
        <v>34034766</v>
      </c>
      <c r="E8" s="176">
        <v>10243785</v>
      </c>
      <c r="F8" s="176">
        <v>13903380</v>
      </c>
      <c r="G8" s="176">
        <v>31405937</v>
      </c>
      <c r="H8" s="176">
        <v>34509923</v>
      </c>
      <c r="I8" s="177">
        <f>IFERROR(H8/G8-1,"-")</f>
        <v>9.8834370074677214E-2</v>
      </c>
      <c r="J8" s="177">
        <f>IFERROR(H8/E8-1,"-")</f>
        <v>2.3688644382911201</v>
      </c>
      <c r="K8" s="176">
        <f>H8-G8</f>
        <v>3103986</v>
      </c>
      <c r="L8" s="176">
        <f>H8-E8</f>
        <v>24266138</v>
      </c>
      <c r="M8" s="177">
        <f>H8/H$8</f>
        <v>1</v>
      </c>
      <c r="N8" s="79"/>
    </row>
    <row r="9" spans="1:14" x14ac:dyDescent="0.25">
      <c r="A9" s="1" t="s">
        <v>96</v>
      </c>
      <c r="B9" s="157" t="s">
        <v>97</v>
      </c>
      <c r="C9" s="158">
        <v>4630328</v>
      </c>
      <c r="D9" s="158">
        <v>4613933</v>
      </c>
      <c r="E9" s="158">
        <v>1666329</v>
      </c>
      <c r="F9" s="158">
        <v>2851484</v>
      </c>
      <c r="G9" s="158">
        <v>4154268</v>
      </c>
      <c r="H9" s="158">
        <v>4256196</v>
      </c>
      <c r="I9" s="159">
        <f>IFERROR(H9/G9-1,"-")</f>
        <v>2.4535730482482032E-2</v>
      </c>
      <c r="J9" s="160">
        <f t="shared" ref="J9:J20" si="0">IFERROR(H9/E9-1,"-")</f>
        <v>1.5542350880288347</v>
      </c>
      <c r="K9" s="158">
        <f t="shared" ref="K9:K19" si="1">H9-G9</f>
        <v>101928</v>
      </c>
      <c r="L9" s="158">
        <f t="shared" ref="L9:L20" si="2">H9-E9</f>
        <v>2589867</v>
      </c>
      <c r="M9" s="159">
        <f>H9/H$8</f>
        <v>0.12333252670543483</v>
      </c>
      <c r="N9" s="79"/>
    </row>
    <row r="10" spans="1:14" x14ac:dyDescent="0.25">
      <c r="A10" s="161" t="s">
        <v>103</v>
      </c>
      <c r="B10" s="162" t="s">
        <v>103</v>
      </c>
      <c r="C10" s="163">
        <v>1417896</v>
      </c>
      <c r="D10" s="163">
        <v>1301233</v>
      </c>
      <c r="E10" s="163">
        <v>564792</v>
      </c>
      <c r="F10" s="163">
        <v>1116779</v>
      </c>
      <c r="G10" s="163">
        <v>1214668</v>
      </c>
      <c r="H10" s="163">
        <v>1317693</v>
      </c>
      <c r="I10" s="164">
        <f>IFERROR(H10/G10-1,"-")</f>
        <v>8.4817415129072371E-2</v>
      </c>
      <c r="J10" s="165">
        <f t="shared" si="0"/>
        <v>1.3330588960183571</v>
      </c>
      <c r="K10" s="163">
        <f t="shared" si="1"/>
        <v>103025</v>
      </c>
      <c r="L10" s="163">
        <f t="shared" si="2"/>
        <v>752901</v>
      </c>
      <c r="M10" s="164">
        <f>H10/H$8</f>
        <v>3.8183017678712294E-2</v>
      </c>
      <c r="N10" s="79"/>
    </row>
    <row r="11" spans="1:14" x14ac:dyDescent="0.25">
      <c r="A11" s="161" t="s">
        <v>100</v>
      </c>
      <c r="B11" s="162" t="s">
        <v>100</v>
      </c>
      <c r="C11" s="163">
        <v>3212432</v>
      </c>
      <c r="D11" s="163">
        <v>3312700</v>
      </c>
      <c r="E11" s="163">
        <v>1101537</v>
      </c>
      <c r="F11" s="163">
        <v>1734705</v>
      </c>
      <c r="G11" s="163">
        <v>2939600</v>
      </c>
      <c r="H11" s="163">
        <v>2938503</v>
      </c>
      <c r="I11" s="164">
        <f>IFERROR(H11/G11-1,"-")</f>
        <v>-3.7318002449315824E-4</v>
      </c>
      <c r="J11" s="165">
        <f t="shared" si="0"/>
        <v>1.6676389444930129</v>
      </c>
      <c r="K11" s="163">
        <f t="shared" si="1"/>
        <v>-1097</v>
      </c>
      <c r="L11" s="163">
        <f t="shared" si="2"/>
        <v>1836966</v>
      </c>
      <c r="M11" s="164">
        <f>H11/H$8</f>
        <v>8.5149509026722539E-2</v>
      </c>
      <c r="N11" s="79"/>
    </row>
    <row r="12" spans="1:14" x14ac:dyDescent="0.25">
      <c r="A12" s="1"/>
      <c r="B12" s="157" t="s">
        <v>107</v>
      </c>
      <c r="C12" s="158">
        <v>29880503</v>
      </c>
      <c r="D12" s="158">
        <v>29420833</v>
      </c>
      <c r="E12" s="158">
        <v>8577456</v>
      </c>
      <c r="F12" s="158">
        <v>11051896</v>
      </c>
      <c r="G12" s="158">
        <v>27251669</v>
      </c>
      <c r="H12" s="158">
        <v>30253727</v>
      </c>
      <c r="I12" s="159">
        <f>IFERROR(H12/G12-1,"-")</f>
        <v>0.11016051897592027</v>
      </c>
      <c r="J12" s="160">
        <f t="shared" si="0"/>
        <v>2.5271212116972679</v>
      </c>
      <c r="K12" s="158">
        <f t="shared" si="1"/>
        <v>3002058</v>
      </c>
      <c r="L12" s="158">
        <f t="shared" si="2"/>
        <v>21676271</v>
      </c>
      <c r="M12" s="159">
        <f>H12/H$8</f>
        <v>0.87666747329456518</v>
      </c>
      <c r="N12" s="79"/>
    </row>
    <row r="13" spans="1:14" s="56" customFormat="1" x14ac:dyDescent="0.25">
      <c r="B13" s="162" t="s">
        <v>110</v>
      </c>
      <c r="C13" s="163">
        <v>12789312</v>
      </c>
      <c r="D13" s="163">
        <v>13160030</v>
      </c>
      <c r="E13" s="163">
        <v>3390819</v>
      </c>
      <c r="F13" s="163">
        <v>3350798</v>
      </c>
      <c r="G13" s="163">
        <v>12657617</v>
      </c>
      <c r="H13" s="163">
        <v>13883101</v>
      </c>
      <c r="I13" s="164">
        <f t="shared" ref="I13:I20" si="3">IFERROR(H13/G13-1,"-")</f>
        <v>9.6817908141793252E-2</v>
      </c>
      <c r="J13" s="165">
        <f t="shared" si="0"/>
        <v>3.09432087056254</v>
      </c>
      <c r="K13" s="163">
        <f t="shared" si="1"/>
        <v>1225484</v>
      </c>
      <c r="L13" s="163">
        <f t="shared" si="2"/>
        <v>10492282</v>
      </c>
      <c r="M13" s="164">
        <f t="shared" ref="M13:M20" si="4">H13/H$8</f>
        <v>0.40229301583779253</v>
      </c>
      <c r="N13" s="166"/>
    </row>
    <row r="14" spans="1:14" s="56" customFormat="1" x14ac:dyDescent="0.25">
      <c r="B14" s="162" t="s">
        <v>113</v>
      </c>
      <c r="C14" s="163">
        <v>5171883</v>
      </c>
      <c r="D14" s="163">
        <v>4424103</v>
      </c>
      <c r="E14" s="163">
        <v>1278654</v>
      </c>
      <c r="F14" s="163">
        <v>1806937</v>
      </c>
      <c r="G14" s="163">
        <v>3169256</v>
      </c>
      <c r="H14" s="163">
        <v>3598054</v>
      </c>
      <c r="I14" s="164">
        <f t="shared" si="3"/>
        <v>0.13529926266606429</v>
      </c>
      <c r="J14" s="165">
        <f t="shared" si="0"/>
        <v>1.813938719935182</v>
      </c>
      <c r="K14" s="163">
        <f t="shared" si="1"/>
        <v>428798</v>
      </c>
      <c r="L14" s="163">
        <f t="shared" si="2"/>
        <v>2319400</v>
      </c>
      <c r="M14" s="164">
        <f t="shared" si="4"/>
        <v>0.10426143228427372</v>
      </c>
      <c r="N14" s="166"/>
    </row>
    <row r="15" spans="1:14" x14ac:dyDescent="0.25">
      <c r="A15" s="1"/>
      <c r="B15" s="162" t="s">
        <v>116</v>
      </c>
      <c r="C15" s="163">
        <v>1147817</v>
      </c>
      <c r="D15" s="163">
        <v>1180822</v>
      </c>
      <c r="E15" s="163">
        <v>395218</v>
      </c>
      <c r="F15" s="163">
        <v>815902</v>
      </c>
      <c r="G15" s="163">
        <v>1288352</v>
      </c>
      <c r="H15" s="163">
        <v>1520450</v>
      </c>
      <c r="I15" s="164">
        <f t="shared" si="3"/>
        <v>0.18015107672437347</v>
      </c>
      <c r="J15" s="165">
        <f t="shared" si="0"/>
        <v>2.8471172871680945</v>
      </c>
      <c r="K15" s="163">
        <f t="shared" si="1"/>
        <v>232098</v>
      </c>
      <c r="L15" s="163">
        <f t="shared" si="2"/>
        <v>1125232</v>
      </c>
      <c r="M15" s="164">
        <f t="shared" si="4"/>
        <v>4.4058342291867759E-2</v>
      </c>
      <c r="N15" s="79"/>
    </row>
    <row r="16" spans="1:14" x14ac:dyDescent="0.25">
      <c r="A16" s="1"/>
      <c r="B16" s="162" t="s">
        <v>123</v>
      </c>
      <c r="C16" s="163">
        <v>1190551</v>
      </c>
      <c r="D16" s="163">
        <v>1116998</v>
      </c>
      <c r="E16" s="163">
        <v>302698</v>
      </c>
      <c r="F16" s="163">
        <v>691981</v>
      </c>
      <c r="G16" s="163">
        <v>1287744</v>
      </c>
      <c r="H16" s="163">
        <v>1318357</v>
      </c>
      <c r="I16" s="164">
        <f t="shared" si="3"/>
        <v>2.3772582128124942E-2</v>
      </c>
      <c r="J16" s="165">
        <f t="shared" si="0"/>
        <v>3.3553541813953185</v>
      </c>
      <c r="K16" s="163">
        <f t="shared" si="1"/>
        <v>30613</v>
      </c>
      <c r="L16" s="163">
        <f t="shared" si="2"/>
        <v>1015659</v>
      </c>
      <c r="M16" s="164">
        <f t="shared" si="4"/>
        <v>3.8202258521411361E-2</v>
      </c>
      <c r="N16" s="79"/>
    </row>
    <row r="17" spans="1:14" x14ac:dyDescent="0.25">
      <c r="A17" s="1"/>
      <c r="B17" s="162" t="s">
        <v>119</v>
      </c>
      <c r="C17" s="163">
        <v>1113956</v>
      </c>
      <c r="D17" s="163">
        <v>1084813</v>
      </c>
      <c r="E17" s="163">
        <v>443857</v>
      </c>
      <c r="F17" s="163">
        <v>726467</v>
      </c>
      <c r="G17" s="163">
        <v>1124652</v>
      </c>
      <c r="H17" s="163">
        <v>1172687</v>
      </c>
      <c r="I17" s="164">
        <f t="shared" si="3"/>
        <v>4.2710989710594838E-2</v>
      </c>
      <c r="J17" s="165">
        <f t="shared" si="0"/>
        <v>1.6420378635461419</v>
      </c>
      <c r="K17" s="163">
        <f t="shared" si="1"/>
        <v>48035</v>
      </c>
      <c r="L17" s="163">
        <f t="shared" si="2"/>
        <v>728830</v>
      </c>
      <c r="M17" s="164">
        <f t="shared" si="4"/>
        <v>3.3981153768439298E-2</v>
      </c>
      <c r="N17" s="79"/>
    </row>
    <row r="18" spans="1:14" x14ac:dyDescent="0.25">
      <c r="A18" s="1"/>
      <c r="B18" s="162" t="s">
        <v>128</v>
      </c>
      <c r="C18" s="163">
        <v>561907</v>
      </c>
      <c r="D18" s="163">
        <v>594834</v>
      </c>
      <c r="E18" s="163">
        <v>241432</v>
      </c>
      <c r="F18" s="163">
        <v>191434</v>
      </c>
      <c r="G18" s="163">
        <v>491173</v>
      </c>
      <c r="H18" s="163">
        <v>523681</v>
      </c>
      <c r="I18" s="164">
        <f t="shared" si="3"/>
        <v>6.6184419746199374E-2</v>
      </c>
      <c r="J18" s="165">
        <f t="shared" si="0"/>
        <v>1.169062096159581</v>
      </c>
      <c r="K18" s="163">
        <f t="shared" si="1"/>
        <v>32508</v>
      </c>
      <c r="L18" s="163">
        <f t="shared" si="2"/>
        <v>282249</v>
      </c>
      <c r="M18" s="164">
        <f t="shared" si="4"/>
        <v>1.5174794797426816E-2</v>
      </c>
      <c r="N18" s="79"/>
    </row>
    <row r="19" spans="1:14" x14ac:dyDescent="0.25">
      <c r="A19" s="161" t="s">
        <v>144</v>
      </c>
      <c r="B19" s="162" t="s">
        <v>131</v>
      </c>
      <c r="C19" s="163">
        <v>955904</v>
      </c>
      <c r="D19" s="163">
        <v>847396</v>
      </c>
      <c r="E19" s="163">
        <v>356220</v>
      </c>
      <c r="F19" s="163">
        <v>171613</v>
      </c>
      <c r="G19" s="163">
        <v>432862</v>
      </c>
      <c r="H19" s="163">
        <v>543249</v>
      </c>
      <c r="I19" s="164">
        <f t="shared" si="3"/>
        <v>0.25501661037466916</v>
      </c>
      <c r="J19" s="165">
        <f t="shared" si="0"/>
        <v>0.52503789792824662</v>
      </c>
      <c r="K19" s="163">
        <f t="shared" si="1"/>
        <v>110387</v>
      </c>
      <c r="L19" s="163">
        <f t="shared" si="2"/>
        <v>187029</v>
      </c>
      <c r="M19" s="164">
        <f t="shared" si="4"/>
        <v>1.5741820113594575E-2</v>
      </c>
      <c r="N19" s="79"/>
    </row>
    <row r="20" spans="1:14" x14ac:dyDescent="0.25">
      <c r="A20" s="167" t="s">
        <v>145</v>
      </c>
      <c r="B20" s="168" t="s">
        <v>145</v>
      </c>
      <c r="C20" s="169">
        <f t="shared" ref="C20" si="5">C12-SUM(C13:C19)</f>
        <v>6949173</v>
      </c>
      <c r="D20" s="169">
        <f t="shared" ref="D20:H20" si="6">D12-SUM(D13:D19)</f>
        <v>7011837</v>
      </c>
      <c r="E20" s="169">
        <f t="shared" si="6"/>
        <v>2168558</v>
      </c>
      <c r="F20" s="169">
        <f t="shared" si="6"/>
        <v>3296764</v>
      </c>
      <c r="G20" s="169">
        <f t="shared" si="6"/>
        <v>6800013</v>
      </c>
      <c r="H20" s="169">
        <f t="shared" si="6"/>
        <v>7694148</v>
      </c>
      <c r="I20" s="170">
        <f t="shared" si="3"/>
        <v>0.13149018979816662</v>
      </c>
      <c r="J20" s="171">
        <f t="shared" si="0"/>
        <v>2.548048057741596</v>
      </c>
      <c r="K20" s="169">
        <f>H20-G20</f>
        <v>894135</v>
      </c>
      <c r="L20" s="169">
        <f t="shared" si="2"/>
        <v>5525590</v>
      </c>
      <c r="M20" s="170">
        <f t="shared" si="4"/>
        <v>0.22295465567975911</v>
      </c>
      <c r="N20" s="79"/>
    </row>
    <row r="21" spans="1:14" s="144" customFormat="1" x14ac:dyDescent="0.25">
      <c r="B21" s="153" t="s">
        <v>44</v>
      </c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</row>
    <row r="22" spans="1:14" x14ac:dyDescent="0.25">
      <c r="A22" s="1">
        <v>3</v>
      </c>
      <c r="B22" s="154" t="s">
        <v>68</v>
      </c>
      <c r="C22" s="176">
        <v>12780955</v>
      </c>
      <c r="D22" s="176">
        <v>13105945</v>
      </c>
      <c r="E22" s="176">
        <v>3913809</v>
      </c>
      <c r="F22" s="176">
        <v>5763674</v>
      </c>
      <c r="G22" s="176">
        <v>12632387</v>
      </c>
      <c r="H22" s="176">
        <v>13590517</v>
      </c>
      <c r="I22" s="177">
        <f>IFERROR(H22/G22-1,"-")</f>
        <v>7.5847106330735325E-2</v>
      </c>
      <c r="J22" s="177">
        <f>IFERROR(H22/E22-1,"-")</f>
        <v>2.4724527947071508</v>
      </c>
      <c r="K22" s="176">
        <f>H22-G22</f>
        <v>958130</v>
      </c>
      <c r="L22" s="176">
        <f>H22-E22</f>
        <v>9676708</v>
      </c>
      <c r="M22" s="177">
        <f>H22/H$8</f>
        <v>0.39381475872896038</v>
      </c>
      <c r="N22" s="79"/>
    </row>
    <row r="23" spans="1:14" x14ac:dyDescent="0.25">
      <c r="A23" s="1" t="s">
        <v>96</v>
      </c>
      <c r="B23" s="157" t="s">
        <v>97</v>
      </c>
      <c r="C23" s="158">
        <v>881685</v>
      </c>
      <c r="D23" s="158">
        <v>1013579</v>
      </c>
      <c r="E23" s="158">
        <v>419753</v>
      </c>
      <c r="F23" s="158">
        <v>926094</v>
      </c>
      <c r="G23" s="158">
        <v>924124</v>
      </c>
      <c r="H23" s="158">
        <v>817242</v>
      </c>
      <c r="I23" s="159">
        <f>IFERROR(H23/G23-1,"-")</f>
        <v>-0.11565763901814041</v>
      </c>
      <c r="J23" s="160">
        <f t="shared" ref="J23:J34" si="7">IFERROR(H23/E23-1,"-")</f>
        <v>0.94695928319749956</v>
      </c>
      <c r="K23" s="158">
        <f t="shared" ref="K23:K33" si="8">H23-G23</f>
        <v>-106882</v>
      </c>
      <c r="L23" s="158">
        <f t="shared" ref="L23:L34" si="9">H23-E23</f>
        <v>397489</v>
      </c>
      <c r="M23" s="159">
        <f>H23/H$8</f>
        <v>2.3681362604025515E-2</v>
      </c>
      <c r="N23" s="79"/>
    </row>
    <row r="24" spans="1:14" x14ac:dyDescent="0.25">
      <c r="A24" s="161" t="s">
        <v>103</v>
      </c>
      <c r="B24" s="162" t="s">
        <v>103</v>
      </c>
      <c r="C24" s="163">
        <v>322907</v>
      </c>
      <c r="D24" s="163">
        <v>409352</v>
      </c>
      <c r="E24" s="163">
        <v>197437</v>
      </c>
      <c r="F24" s="163">
        <v>341894</v>
      </c>
      <c r="G24" s="163">
        <v>286571</v>
      </c>
      <c r="H24" s="163">
        <v>256506</v>
      </c>
      <c r="I24" s="164">
        <f>IFERROR(H24/G24-1,"-")</f>
        <v>-0.10491291861353735</v>
      </c>
      <c r="J24" s="165">
        <f t="shared" si="7"/>
        <v>0.2991789786108987</v>
      </c>
      <c r="K24" s="163">
        <f t="shared" si="8"/>
        <v>-30065</v>
      </c>
      <c r="L24" s="163">
        <f t="shared" si="9"/>
        <v>59069</v>
      </c>
      <c r="M24" s="164">
        <f>H24/H$8</f>
        <v>7.432818670734212E-3</v>
      </c>
      <c r="N24" s="79"/>
    </row>
    <row r="25" spans="1:14" x14ac:dyDescent="0.25">
      <c r="A25" s="161" t="s">
        <v>100</v>
      </c>
      <c r="B25" s="162" t="s">
        <v>100</v>
      </c>
      <c r="C25" s="163">
        <v>558778</v>
      </c>
      <c r="D25" s="163">
        <v>604227</v>
      </c>
      <c r="E25" s="163">
        <v>222316</v>
      </c>
      <c r="F25" s="163">
        <v>584200</v>
      </c>
      <c r="G25" s="163">
        <v>637553</v>
      </c>
      <c r="H25" s="163">
        <v>560736</v>
      </c>
      <c r="I25" s="164">
        <f>IFERROR(H25/G25-1,"-")</f>
        <v>-0.12048723792374905</v>
      </c>
      <c r="J25" s="165">
        <f t="shared" si="7"/>
        <v>1.5222476115079435</v>
      </c>
      <c r="K25" s="163">
        <f t="shared" si="8"/>
        <v>-76817</v>
      </c>
      <c r="L25" s="163">
        <f t="shared" si="9"/>
        <v>338420</v>
      </c>
      <c r="M25" s="164">
        <f>H25/H$8</f>
        <v>1.6248543933291303E-2</v>
      </c>
      <c r="N25" s="79"/>
    </row>
    <row r="26" spans="1:14" x14ac:dyDescent="0.25">
      <c r="A26" s="1"/>
      <c r="B26" s="157" t="s">
        <v>107</v>
      </c>
      <c r="C26" s="158">
        <v>11899270</v>
      </c>
      <c r="D26" s="158">
        <v>12092366</v>
      </c>
      <c r="E26" s="158">
        <v>3494056</v>
      </c>
      <c r="F26" s="158">
        <v>4837580</v>
      </c>
      <c r="G26" s="158">
        <v>11708263</v>
      </c>
      <c r="H26" s="158">
        <v>12773275</v>
      </c>
      <c r="I26" s="159">
        <f>IFERROR(H26/G26-1,"-")</f>
        <v>9.0962425425530569E-2</v>
      </c>
      <c r="J26" s="160">
        <f t="shared" si="7"/>
        <v>2.6557155924232467</v>
      </c>
      <c r="K26" s="158">
        <f t="shared" si="8"/>
        <v>1065012</v>
      </c>
      <c r="L26" s="158">
        <f t="shared" si="9"/>
        <v>9279219</v>
      </c>
      <c r="M26" s="159">
        <f>H26/H$8</f>
        <v>0.37013339612493484</v>
      </c>
      <c r="N26" s="79"/>
    </row>
    <row r="27" spans="1:14" s="56" customFormat="1" x14ac:dyDescent="0.25">
      <c r="B27" s="162" t="s">
        <v>110</v>
      </c>
      <c r="C27" s="163">
        <v>5384111</v>
      </c>
      <c r="D27" s="163">
        <v>5650065</v>
      </c>
      <c r="E27" s="163">
        <v>1483938</v>
      </c>
      <c r="F27" s="163">
        <v>1575483</v>
      </c>
      <c r="G27" s="163">
        <v>5839663</v>
      </c>
      <c r="H27" s="163">
        <v>6456134</v>
      </c>
      <c r="I27" s="164">
        <f t="shared" ref="I27:I34" si="10">IFERROR(H27/G27-1,"-")</f>
        <v>0.10556619448759297</v>
      </c>
      <c r="J27" s="165">
        <f t="shared" si="7"/>
        <v>3.3506763759671898</v>
      </c>
      <c r="K27" s="163">
        <f t="shared" si="8"/>
        <v>616471</v>
      </c>
      <c r="L27" s="163">
        <f t="shared" si="9"/>
        <v>4972196</v>
      </c>
      <c r="M27" s="164">
        <f t="shared" ref="M27:M34" si="11">H27/H$8</f>
        <v>0.18708051014776242</v>
      </c>
      <c r="N27" s="166"/>
    </row>
    <row r="28" spans="1:14" s="56" customFormat="1" x14ac:dyDescent="0.25">
      <c r="B28" s="162" t="s">
        <v>113</v>
      </c>
      <c r="C28" s="163">
        <v>1974764</v>
      </c>
      <c r="D28" s="163">
        <v>1813831</v>
      </c>
      <c r="E28" s="163">
        <v>510569</v>
      </c>
      <c r="F28" s="163">
        <v>851193</v>
      </c>
      <c r="G28" s="163">
        <v>1420539</v>
      </c>
      <c r="H28" s="163">
        <v>1496214</v>
      </c>
      <c r="I28" s="164">
        <f t="shared" si="10"/>
        <v>5.3272032658026269E-2</v>
      </c>
      <c r="J28" s="165">
        <f t="shared" si="7"/>
        <v>1.9304834410236422</v>
      </c>
      <c r="K28" s="163">
        <f t="shared" si="8"/>
        <v>75675</v>
      </c>
      <c r="L28" s="163">
        <f t="shared" si="9"/>
        <v>985645</v>
      </c>
      <c r="M28" s="164">
        <f t="shared" si="11"/>
        <v>4.3356051533351724E-2</v>
      </c>
      <c r="N28" s="166"/>
    </row>
    <row r="29" spans="1:14" x14ac:dyDescent="0.25">
      <c r="A29" s="1"/>
      <c r="B29" s="162" t="s">
        <v>116</v>
      </c>
      <c r="C29" s="163">
        <v>402743</v>
      </c>
      <c r="D29" s="163">
        <v>428540</v>
      </c>
      <c r="E29" s="163">
        <v>173273</v>
      </c>
      <c r="F29" s="163">
        <v>321437</v>
      </c>
      <c r="G29" s="163">
        <v>466813</v>
      </c>
      <c r="H29" s="163">
        <v>535409</v>
      </c>
      <c r="I29" s="164">
        <f t="shared" si="10"/>
        <v>0.14694535070788528</v>
      </c>
      <c r="J29" s="165">
        <f t="shared" si="7"/>
        <v>2.089973625435007</v>
      </c>
      <c r="K29" s="163">
        <f t="shared" si="8"/>
        <v>68596</v>
      </c>
      <c r="L29" s="163">
        <f t="shared" si="9"/>
        <v>362136</v>
      </c>
      <c r="M29" s="164">
        <f t="shared" si="11"/>
        <v>1.5514639079316404E-2</v>
      </c>
      <c r="N29" s="79"/>
    </row>
    <row r="30" spans="1:14" x14ac:dyDescent="0.25">
      <c r="A30" s="1"/>
      <c r="B30" s="162" t="s">
        <v>123</v>
      </c>
      <c r="C30" s="163">
        <v>530274</v>
      </c>
      <c r="D30" s="163">
        <v>502164</v>
      </c>
      <c r="E30" s="163">
        <v>134940</v>
      </c>
      <c r="F30" s="163">
        <v>321774</v>
      </c>
      <c r="G30" s="163">
        <v>583899</v>
      </c>
      <c r="H30" s="163">
        <v>553235</v>
      </c>
      <c r="I30" s="164">
        <f t="shared" si="10"/>
        <v>-5.2515931693666196E-2</v>
      </c>
      <c r="J30" s="165">
        <f t="shared" si="7"/>
        <v>3.099859196680006</v>
      </c>
      <c r="K30" s="163">
        <f t="shared" si="8"/>
        <v>-30664</v>
      </c>
      <c r="L30" s="163">
        <f t="shared" si="9"/>
        <v>418295</v>
      </c>
      <c r="M30" s="164">
        <f t="shared" si="11"/>
        <v>1.6031186160571843E-2</v>
      </c>
      <c r="N30" s="79"/>
    </row>
    <row r="31" spans="1:14" x14ac:dyDescent="0.25">
      <c r="A31" s="1"/>
      <c r="B31" s="162" t="s">
        <v>119</v>
      </c>
      <c r="C31" s="163">
        <v>589767</v>
      </c>
      <c r="D31" s="163">
        <v>566275</v>
      </c>
      <c r="E31" s="163">
        <v>241515</v>
      </c>
      <c r="F31" s="163">
        <v>414396</v>
      </c>
      <c r="G31" s="163">
        <v>639629</v>
      </c>
      <c r="H31" s="163">
        <v>619738</v>
      </c>
      <c r="I31" s="164">
        <f t="shared" si="10"/>
        <v>-3.1097714456348902E-2</v>
      </c>
      <c r="J31" s="165">
        <f t="shared" si="7"/>
        <v>1.56604351696582</v>
      </c>
      <c r="K31" s="163">
        <f t="shared" si="8"/>
        <v>-19891</v>
      </c>
      <c r="L31" s="163">
        <f t="shared" si="9"/>
        <v>378223</v>
      </c>
      <c r="M31" s="164">
        <f t="shared" si="11"/>
        <v>1.7958255079270968E-2</v>
      </c>
      <c r="N31" s="79"/>
    </row>
    <row r="32" spans="1:14" x14ac:dyDescent="0.25">
      <c r="A32" s="1"/>
      <c r="B32" s="162" t="s">
        <v>128</v>
      </c>
      <c r="C32" s="163">
        <v>208902</v>
      </c>
      <c r="D32" s="163">
        <v>242464</v>
      </c>
      <c r="E32" s="163">
        <v>95128</v>
      </c>
      <c r="F32" s="163">
        <v>58069</v>
      </c>
      <c r="G32" s="163">
        <v>177706</v>
      </c>
      <c r="H32" s="163">
        <v>184473</v>
      </c>
      <c r="I32" s="164">
        <f t="shared" si="10"/>
        <v>3.8079749698940901E-2</v>
      </c>
      <c r="J32" s="165">
        <f t="shared" si="7"/>
        <v>0.93920822470776222</v>
      </c>
      <c r="K32" s="163">
        <f t="shared" si="8"/>
        <v>6767</v>
      </c>
      <c r="L32" s="163">
        <f t="shared" si="9"/>
        <v>89345</v>
      </c>
      <c r="M32" s="164">
        <f t="shared" si="11"/>
        <v>5.3455059867853084E-3</v>
      </c>
      <c r="N32" s="79"/>
    </row>
    <row r="33" spans="1:14" x14ac:dyDescent="0.25">
      <c r="A33" s="161" t="s">
        <v>144</v>
      </c>
      <c r="B33" s="162" t="s">
        <v>131</v>
      </c>
      <c r="C33" s="163">
        <v>290446</v>
      </c>
      <c r="D33" s="163">
        <v>276453</v>
      </c>
      <c r="E33" s="163">
        <v>106598</v>
      </c>
      <c r="F33" s="163">
        <v>43884</v>
      </c>
      <c r="G33" s="163">
        <v>147837</v>
      </c>
      <c r="H33" s="163">
        <v>187545</v>
      </c>
      <c r="I33" s="164">
        <f t="shared" si="10"/>
        <v>0.26859311268491659</v>
      </c>
      <c r="J33" s="165">
        <f t="shared" si="7"/>
        <v>0.75936696748531873</v>
      </c>
      <c r="K33" s="163">
        <f t="shared" si="8"/>
        <v>39708</v>
      </c>
      <c r="L33" s="163">
        <f t="shared" si="9"/>
        <v>80947</v>
      </c>
      <c r="M33" s="164">
        <f t="shared" si="11"/>
        <v>5.434523861441244E-3</v>
      </c>
      <c r="N33" s="79"/>
    </row>
    <row r="34" spans="1:14" x14ac:dyDescent="0.25">
      <c r="A34" s="167" t="s">
        <v>145</v>
      </c>
      <c r="B34" s="168" t="s">
        <v>145</v>
      </c>
      <c r="C34" s="169">
        <f t="shared" ref="C34" si="12">C26-SUM(C27:C33)</f>
        <v>2518263</v>
      </c>
      <c r="D34" s="169">
        <f t="shared" ref="D34:H34" si="13">D26-SUM(D27:D33)</f>
        <v>2612574</v>
      </c>
      <c r="E34" s="169">
        <f t="shared" si="13"/>
        <v>748095</v>
      </c>
      <c r="F34" s="169">
        <f t="shared" si="13"/>
        <v>1251344</v>
      </c>
      <c r="G34" s="169">
        <f t="shared" si="13"/>
        <v>2432177</v>
      </c>
      <c r="H34" s="169">
        <f t="shared" si="13"/>
        <v>2740527</v>
      </c>
      <c r="I34" s="170">
        <f t="shared" si="10"/>
        <v>0.12677942435932921</v>
      </c>
      <c r="J34" s="171">
        <f t="shared" si="7"/>
        <v>2.6633408858500593</v>
      </c>
      <c r="K34" s="169">
        <f>H34-G34</f>
        <v>308350</v>
      </c>
      <c r="L34" s="169">
        <f t="shared" si="9"/>
        <v>1992432</v>
      </c>
      <c r="M34" s="170">
        <f t="shared" si="11"/>
        <v>7.9412724276434921E-2</v>
      </c>
      <c r="N34" s="79"/>
    </row>
    <row r="35" spans="1:14" s="144" customFormat="1" x14ac:dyDescent="0.25">
      <c r="B35" s="153" t="s">
        <v>45</v>
      </c>
      <c r="C35" s="151"/>
      <c r="D35" s="151"/>
      <c r="E35" s="151"/>
      <c r="F35" s="151"/>
      <c r="G35" s="151"/>
      <c r="H35" s="151"/>
      <c r="I35" s="151"/>
      <c r="J35" s="151"/>
      <c r="K35" s="151"/>
      <c r="L35" s="151"/>
      <c r="M35" s="151"/>
    </row>
    <row r="36" spans="1:14" x14ac:dyDescent="0.25">
      <c r="A36" s="1">
        <v>3</v>
      </c>
      <c r="B36" s="154" t="s">
        <v>68</v>
      </c>
      <c r="C36" s="176">
        <v>10182826</v>
      </c>
      <c r="D36" s="176">
        <v>10093577</v>
      </c>
      <c r="E36" s="176">
        <v>2858440</v>
      </c>
      <c r="F36" s="176">
        <v>3367162</v>
      </c>
      <c r="G36" s="176">
        <v>8865243</v>
      </c>
      <c r="H36" s="176">
        <v>9739308</v>
      </c>
      <c r="I36" s="177">
        <f>IFERROR(H36/G36-1,"-")</f>
        <v>9.8594590131370285E-2</v>
      </c>
      <c r="J36" s="177">
        <f>IFERROR(H36/E36-1,"-")</f>
        <v>2.4072109262394874</v>
      </c>
      <c r="K36" s="176">
        <f>H36-G36</f>
        <v>874065</v>
      </c>
      <c r="L36" s="176">
        <f>H36-E36</f>
        <v>6880868</v>
      </c>
      <c r="M36" s="177">
        <f>H36/H$8</f>
        <v>0.28221761027980269</v>
      </c>
      <c r="N36" s="79"/>
    </row>
    <row r="37" spans="1:14" x14ac:dyDescent="0.25">
      <c r="A37" s="1" t="s">
        <v>96</v>
      </c>
      <c r="B37" s="157" t="s">
        <v>97</v>
      </c>
      <c r="C37" s="158">
        <v>676860</v>
      </c>
      <c r="D37" s="158">
        <v>614530</v>
      </c>
      <c r="E37" s="158">
        <v>241430</v>
      </c>
      <c r="F37" s="158">
        <v>350874</v>
      </c>
      <c r="G37" s="158">
        <v>513218</v>
      </c>
      <c r="H37" s="158">
        <v>576863</v>
      </c>
      <c r="I37" s="159">
        <f>IFERROR(H37/G37-1,"-")</f>
        <v>0.12401162858668235</v>
      </c>
      <c r="J37" s="160">
        <f t="shared" ref="J37:J48" si="14">IFERROR(H37/E37-1,"-")</f>
        <v>1.3893592345607422</v>
      </c>
      <c r="K37" s="158">
        <f t="shared" ref="K37:K47" si="15">H37-G37</f>
        <v>63645</v>
      </c>
      <c r="L37" s="158">
        <f t="shared" ref="L37:L48" si="16">H37-E37</f>
        <v>335433</v>
      </c>
      <c r="M37" s="159">
        <f>H37/H$8</f>
        <v>1.6715858798062228E-2</v>
      </c>
      <c r="N37" s="79"/>
    </row>
    <row r="38" spans="1:14" x14ac:dyDescent="0.25">
      <c r="A38" s="161" t="s">
        <v>103</v>
      </c>
      <c r="B38" s="162" t="s">
        <v>103</v>
      </c>
      <c r="C38" s="163">
        <v>205233</v>
      </c>
      <c r="D38" s="163">
        <v>210543</v>
      </c>
      <c r="E38" s="163">
        <v>92534</v>
      </c>
      <c r="F38" s="163">
        <v>131066</v>
      </c>
      <c r="G38" s="163">
        <v>155108</v>
      </c>
      <c r="H38" s="163">
        <v>218201</v>
      </c>
      <c r="I38" s="164">
        <f>IFERROR(H38/G38-1,"-")</f>
        <v>0.4067681873275395</v>
      </c>
      <c r="J38" s="165">
        <f t="shared" si="14"/>
        <v>1.3580629822551709</v>
      </c>
      <c r="K38" s="163">
        <f t="shared" si="15"/>
        <v>63093</v>
      </c>
      <c r="L38" s="163">
        <f t="shared" si="16"/>
        <v>125667</v>
      </c>
      <c r="M38" s="164">
        <f>H38/H$8</f>
        <v>6.3228480689452712E-3</v>
      </c>
      <c r="N38" s="79"/>
    </row>
    <row r="39" spans="1:14" x14ac:dyDescent="0.25">
      <c r="A39" s="161" t="s">
        <v>100</v>
      </c>
      <c r="B39" s="162" t="s">
        <v>100</v>
      </c>
      <c r="C39" s="163">
        <v>471627</v>
      </c>
      <c r="D39" s="163">
        <v>403987</v>
      </c>
      <c r="E39" s="163">
        <v>148896</v>
      </c>
      <c r="F39" s="163">
        <v>219808</v>
      </c>
      <c r="G39" s="163">
        <v>358110</v>
      </c>
      <c r="H39" s="163">
        <v>358662</v>
      </c>
      <c r="I39" s="164">
        <f>IFERROR(H39/G39-1,"-")</f>
        <v>1.5414258188823915E-3</v>
      </c>
      <c r="J39" s="165">
        <f t="shared" si="14"/>
        <v>1.4088088330109607</v>
      </c>
      <c r="K39" s="163">
        <f t="shared" si="15"/>
        <v>552</v>
      </c>
      <c r="L39" s="163">
        <f t="shared" si="16"/>
        <v>209766</v>
      </c>
      <c r="M39" s="164">
        <f>H39/H$8</f>
        <v>1.0393010729116955E-2</v>
      </c>
      <c r="N39" s="79"/>
    </row>
    <row r="40" spans="1:14" x14ac:dyDescent="0.25">
      <c r="A40" s="1"/>
      <c r="B40" s="157" t="s">
        <v>107</v>
      </c>
      <c r="C40" s="158">
        <v>9505966</v>
      </c>
      <c r="D40" s="158">
        <v>9479047</v>
      </c>
      <c r="E40" s="158">
        <v>2617010</v>
      </c>
      <c r="F40" s="158">
        <v>3016288</v>
      </c>
      <c r="G40" s="158">
        <v>8352025</v>
      </c>
      <c r="H40" s="158">
        <v>9162445</v>
      </c>
      <c r="I40" s="159">
        <f>IFERROR(H40/G40-1,"-")</f>
        <v>9.7032755529347758E-2</v>
      </c>
      <c r="J40" s="160">
        <f t="shared" si="14"/>
        <v>2.5011119560108672</v>
      </c>
      <c r="K40" s="158">
        <f t="shared" si="15"/>
        <v>810420</v>
      </c>
      <c r="L40" s="158">
        <f t="shared" si="16"/>
        <v>6545435</v>
      </c>
      <c r="M40" s="159">
        <f>H40/H$8</f>
        <v>0.26550175148174049</v>
      </c>
      <c r="N40" s="79"/>
    </row>
    <row r="41" spans="1:14" s="56" customFormat="1" x14ac:dyDescent="0.25">
      <c r="B41" s="162" t="s">
        <v>110</v>
      </c>
      <c r="C41" s="163">
        <v>4765036</v>
      </c>
      <c r="D41" s="163">
        <v>5094935</v>
      </c>
      <c r="E41" s="163">
        <v>1173619</v>
      </c>
      <c r="F41" s="163">
        <v>1066343</v>
      </c>
      <c r="G41" s="163">
        <v>4256430</v>
      </c>
      <c r="H41" s="163">
        <v>4628153</v>
      </c>
      <c r="I41" s="164">
        <f t="shared" ref="I41:I48" si="17">IFERROR(H41/G41-1,"-")</f>
        <v>8.7332106953479816E-2</v>
      </c>
      <c r="J41" s="165">
        <f t="shared" si="14"/>
        <v>2.9434884745390115</v>
      </c>
      <c r="K41" s="163">
        <f t="shared" si="15"/>
        <v>371723</v>
      </c>
      <c r="L41" s="163">
        <f t="shared" si="16"/>
        <v>3454534</v>
      </c>
      <c r="M41" s="164">
        <f t="shared" ref="M41:M48" si="18">H41/H$8</f>
        <v>0.13411078894612427</v>
      </c>
      <c r="N41" s="166"/>
    </row>
    <row r="42" spans="1:14" s="56" customFormat="1" x14ac:dyDescent="0.25">
      <c r="B42" s="162" t="s">
        <v>113</v>
      </c>
      <c r="C42" s="163">
        <v>637223</v>
      </c>
      <c r="D42" s="163">
        <v>470924</v>
      </c>
      <c r="E42" s="163">
        <v>139836</v>
      </c>
      <c r="F42" s="163">
        <v>174981</v>
      </c>
      <c r="G42" s="163">
        <v>311196</v>
      </c>
      <c r="H42" s="163">
        <v>358380</v>
      </c>
      <c r="I42" s="164">
        <f t="shared" si="17"/>
        <v>0.15162148613735393</v>
      </c>
      <c r="J42" s="165">
        <f t="shared" si="14"/>
        <v>1.5628593495237277</v>
      </c>
      <c r="K42" s="163">
        <f t="shared" si="15"/>
        <v>47184</v>
      </c>
      <c r="L42" s="163">
        <f t="shared" si="16"/>
        <v>218544</v>
      </c>
      <c r="M42" s="164">
        <f t="shared" si="18"/>
        <v>1.0384839166404399E-2</v>
      </c>
      <c r="N42" s="166"/>
    </row>
    <row r="43" spans="1:14" x14ac:dyDescent="0.25">
      <c r="A43" s="1"/>
      <c r="B43" s="162" t="s">
        <v>116</v>
      </c>
      <c r="C43" s="163">
        <v>179800</v>
      </c>
      <c r="D43" s="163">
        <v>178407</v>
      </c>
      <c r="E43" s="163">
        <v>67848</v>
      </c>
      <c r="F43" s="163">
        <v>127385</v>
      </c>
      <c r="G43" s="163">
        <v>198903</v>
      </c>
      <c r="H43" s="163">
        <v>247793</v>
      </c>
      <c r="I43" s="164">
        <f t="shared" si="17"/>
        <v>0.24579820314424627</v>
      </c>
      <c r="J43" s="165">
        <f t="shared" si="14"/>
        <v>2.6521783987737293</v>
      </c>
      <c r="K43" s="163">
        <f t="shared" si="15"/>
        <v>48890</v>
      </c>
      <c r="L43" s="163">
        <f t="shared" si="16"/>
        <v>179945</v>
      </c>
      <c r="M43" s="164">
        <f t="shared" si="18"/>
        <v>7.1803405646544043E-3</v>
      </c>
      <c r="N43" s="79"/>
    </row>
    <row r="44" spans="1:14" x14ac:dyDescent="0.25">
      <c r="A44" s="1"/>
      <c r="B44" s="162" t="s">
        <v>123</v>
      </c>
      <c r="C44" s="163">
        <v>472273</v>
      </c>
      <c r="D44" s="163">
        <v>451476</v>
      </c>
      <c r="E44" s="163">
        <v>124287</v>
      </c>
      <c r="F44" s="163">
        <v>239923</v>
      </c>
      <c r="G44" s="163">
        <v>477050</v>
      </c>
      <c r="H44" s="163">
        <v>501096</v>
      </c>
      <c r="I44" s="164">
        <f t="shared" si="17"/>
        <v>5.0405617859763163E-2</v>
      </c>
      <c r="J44" s="165">
        <f t="shared" si="14"/>
        <v>3.0317651886359798</v>
      </c>
      <c r="K44" s="163">
        <f t="shared" si="15"/>
        <v>24046</v>
      </c>
      <c r="L44" s="163">
        <f t="shared" si="16"/>
        <v>376809</v>
      </c>
      <c r="M44" s="164">
        <f t="shared" si="18"/>
        <v>1.4520345351103798E-2</v>
      </c>
      <c r="N44" s="79"/>
    </row>
    <row r="45" spans="1:14" x14ac:dyDescent="0.25">
      <c r="A45" s="1"/>
      <c r="B45" s="162" t="s">
        <v>119</v>
      </c>
      <c r="C45" s="163">
        <v>354256</v>
      </c>
      <c r="D45" s="163">
        <v>353625</v>
      </c>
      <c r="E45" s="163">
        <v>131712</v>
      </c>
      <c r="F45" s="163">
        <v>184201</v>
      </c>
      <c r="G45" s="163">
        <v>318686</v>
      </c>
      <c r="H45" s="163">
        <v>374932</v>
      </c>
      <c r="I45" s="164">
        <f t="shared" si="17"/>
        <v>0.17649347633720969</v>
      </c>
      <c r="J45" s="165">
        <f t="shared" si="14"/>
        <v>1.846604713313897</v>
      </c>
      <c r="K45" s="163">
        <f t="shared" si="15"/>
        <v>56246</v>
      </c>
      <c r="L45" s="163">
        <f t="shared" si="16"/>
        <v>243220</v>
      </c>
      <c r="M45" s="164">
        <f t="shared" si="18"/>
        <v>1.0864469329589637E-2</v>
      </c>
      <c r="N45" s="79"/>
    </row>
    <row r="46" spans="1:14" x14ac:dyDescent="0.25">
      <c r="A46" s="1"/>
      <c r="B46" s="162" t="s">
        <v>128</v>
      </c>
      <c r="C46" s="163">
        <v>243705</v>
      </c>
      <c r="D46" s="163">
        <v>227686</v>
      </c>
      <c r="E46" s="163">
        <v>86739</v>
      </c>
      <c r="F46" s="163">
        <v>81833</v>
      </c>
      <c r="G46" s="163">
        <v>185692</v>
      </c>
      <c r="H46" s="163">
        <v>188339</v>
      </c>
      <c r="I46" s="164">
        <f t="shared" si="17"/>
        <v>1.4254787497576693E-2</v>
      </c>
      <c r="J46" s="165">
        <f t="shared" si="14"/>
        <v>1.1713300822006247</v>
      </c>
      <c r="K46" s="163">
        <f t="shared" si="15"/>
        <v>2647</v>
      </c>
      <c r="L46" s="163">
        <f t="shared" si="16"/>
        <v>101600</v>
      </c>
      <c r="M46" s="164">
        <f t="shared" si="18"/>
        <v>5.4575317365964564E-3</v>
      </c>
      <c r="N46" s="79"/>
    </row>
    <row r="47" spans="1:14" x14ac:dyDescent="0.25">
      <c r="A47" s="161" t="s">
        <v>144</v>
      </c>
      <c r="B47" s="162" t="s">
        <v>131</v>
      </c>
      <c r="C47" s="163">
        <v>418610</v>
      </c>
      <c r="D47" s="163">
        <v>366669</v>
      </c>
      <c r="E47" s="163">
        <v>150036</v>
      </c>
      <c r="F47" s="163">
        <v>88248</v>
      </c>
      <c r="G47" s="163">
        <v>188228</v>
      </c>
      <c r="H47" s="163">
        <v>224522</v>
      </c>
      <c r="I47" s="164">
        <f t="shared" si="17"/>
        <v>0.19281934674968659</v>
      </c>
      <c r="J47" s="165">
        <f t="shared" si="14"/>
        <v>0.49645418432909438</v>
      </c>
      <c r="K47" s="163">
        <f t="shared" si="15"/>
        <v>36294</v>
      </c>
      <c r="L47" s="163">
        <f t="shared" si="16"/>
        <v>74486</v>
      </c>
      <c r="M47" s="164">
        <f t="shared" si="18"/>
        <v>6.5060127778320456E-3</v>
      </c>
      <c r="N47" s="79"/>
    </row>
    <row r="48" spans="1:14" x14ac:dyDescent="0.25">
      <c r="A48" s="167" t="s">
        <v>145</v>
      </c>
      <c r="B48" s="168" t="s">
        <v>145</v>
      </c>
      <c r="C48" s="169">
        <f t="shared" ref="C48:H48" si="19">C40-SUM(C41:C47)</f>
        <v>2435063</v>
      </c>
      <c r="D48" s="169">
        <f t="shared" si="19"/>
        <v>2335325</v>
      </c>
      <c r="E48" s="169">
        <f t="shared" si="19"/>
        <v>742933</v>
      </c>
      <c r="F48" s="169">
        <f t="shared" si="19"/>
        <v>1053374</v>
      </c>
      <c r="G48" s="169">
        <f t="shared" si="19"/>
        <v>2415840</v>
      </c>
      <c r="H48" s="169">
        <f t="shared" si="19"/>
        <v>2639230</v>
      </c>
      <c r="I48" s="170">
        <f t="shared" si="17"/>
        <v>9.2468872110735845E-2</v>
      </c>
      <c r="J48" s="171">
        <f t="shared" si="14"/>
        <v>2.5524468559075988</v>
      </c>
      <c r="K48" s="169">
        <f>H48-G48</f>
        <v>223390</v>
      </c>
      <c r="L48" s="169">
        <f t="shared" si="16"/>
        <v>1896297</v>
      </c>
      <c r="M48" s="170">
        <f t="shared" si="18"/>
        <v>7.6477423609435463E-2</v>
      </c>
      <c r="N48" s="79"/>
    </row>
    <row r="49" spans="1:14" s="144" customFormat="1" x14ac:dyDescent="0.25">
      <c r="B49" s="153" t="s">
        <v>46</v>
      </c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</row>
    <row r="50" spans="1:14" x14ac:dyDescent="0.25">
      <c r="A50" s="1">
        <v>3</v>
      </c>
      <c r="B50" s="154" t="s">
        <v>68</v>
      </c>
      <c r="C50" s="176">
        <v>241605</v>
      </c>
      <c r="D50" s="176">
        <v>234787</v>
      </c>
      <c r="E50" s="176">
        <v>65275</v>
      </c>
      <c r="F50" s="176">
        <v>98762</v>
      </c>
      <c r="G50" s="176">
        <v>168339</v>
      </c>
      <c r="H50" s="176">
        <v>182035</v>
      </c>
      <c r="I50" s="177">
        <f>IFERROR(H50/G50-1,"-")</f>
        <v>8.1359637398344953E-2</v>
      </c>
      <c r="J50" s="177">
        <f>IFERROR(H50/E50-1,"-")</f>
        <v>1.788739946380697</v>
      </c>
      <c r="K50" s="176">
        <f>H50-G50</f>
        <v>13696</v>
      </c>
      <c r="L50" s="176">
        <f>H50-E50</f>
        <v>116760</v>
      </c>
      <c r="M50" s="177">
        <f>H50/H$8</f>
        <v>5.274859639646255E-3</v>
      </c>
      <c r="N50" s="79"/>
    </row>
    <row r="51" spans="1:14" x14ac:dyDescent="0.25">
      <c r="A51" s="1" t="s">
        <v>96</v>
      </c>
      <c r="B51" s="157" t="s">
        <v>97</v>
      </c>
      <c r="C51" s="158">
        <v>33536</v>
      </c>
      <c r="D51" s="158">
        <v>30969</v>
      </c>
      <c r="E51" s="158">
        <v>6950</v>
      </c>
      <c r="F51" s="158">
        <v>17286</v>
      </c>
      <c r="G51" s="158">
        <v>21218</v>
      </c>
      <c r="H51" s="158">
        <v>40235</v>
      </c>
      <c r="I51" s="159">
        <f>IFERROR(H51/G51-1,"-")</f>
        <v>0.89626732019983035</v>
      </c>
      <c r="J51" s="160">
        <f t="shared" ref="J51:J62" si="20">IFERROR(H51/E51-1,"-")</f>
        <v>4.7892086330935255</v>
      </c>
      <c r="K51" s="158">
        <f t="shared" ref="K51:K61" si="21">H51-G51</f>
        <v>19017</v>
      </c>
      <c r="L51" s="158">
        <f t="shared" ref="L51:L62" si="22">H51-E51</f>
        <v>33285</v>
      </c>
      <c r="M51" s="159">
        <f>H51/H$8</f>
        <v>1.1658965451762961E-3</v>
      </c>
      <c r="N51" s="79"/>
    </row>
    <row r="52" spans="1:14" x14ac:dyDescent="0.25">
      <c r="A52" s="161" t="s">
        <v>103</v>
      </c>
      <c r="B52" s="162" t="s">
        <v>103</v>
      </c>
      <c r="C52" s="163">
        <v>18429</v>
      </c>
      <c r="D52" s="163">
        <v>12961</v>
      </c>
      <c r="E52" s="163">
        <v>5003</v>
      </c>
      <c r="F52" s="163">
        <v>6990</v>
      </c>
      <c r="G52" s="163">
        <v>6990</v>
      </c>
      <c r="H52" s="163">
        <v>25164</v>
      </c>
      <c r="I52" s="164">
        <f>IFERROR(H52/G52-1,"-")</f>
        <v>2.6</v>
      </c>
      <c r="J52" s="165">
        <f t="shared" si="20"/>
        <v>4.0297821307215669</v>
      </c>
      <c r="K52" s="163">
        <f t="shared" si="21"/>
        <v>18174</v>
      </c>
      <c r="L52" s="163">
        <f t="shared" si="22"/>
        <v>20161</v>
      </c>
      <c r="M52" s="164">
        <f>H52/H$8</f>
        <v>7.2918157481835011E-4</v>
      </c>
      <c r="N52" s="79"/>
    </row>
    <row r="53" spans="1:14" x14ac:dyDescent="0.25">
      <c r="A53" s="161" t="s">
        <v>100</v>
      </c>
      <c r="B53" s="162" t="s">
        <v>100</v>
      </c>
      <c r="C53" s="163">
        <v>15107</v>
      </c>
      <c r="D53" s="163">
        <v>18008</v>
      </c>
      <c r="E53" s="163">
        <v>1947</v>
      </c>
      <c r="F53" s="163">
        <v>10296</v>
      </c>
      <c r="G53" s="163">
        <v>14228</v>
      </c>
      <c r="H53" s="163">
        <v>15071</v>
      </c>
      <c r="I53" s="164">
        <f>IFERROR(H53/G53-1,"-")</f>
        <v>5.924936744447562E-2</v>
      </c>
      <c r="J53" s="165">
        <f t="shared" si="20"/>
        <v>6.740626605033385</v>
      </c>
      <c r="K53" s="163">
        <f t="shared" si="21"/>
        <v>843</v>
      </c>
      <c r="L53" s="163">
        <f t="shared" si="22"/>
        <v>13124</v>
      </c>
      <c r="M53" s="164">
        <f>H53/H$8</f>
        <v>4.3671497035794601E-4</v>
      </c>
      <c r="N53" s="79"/>
    </row>
    <row r="54" spans="1:14" x14ac:dyDescent="0.25">
      <c r="A54" s="1"/>
      <c r="B54" s="157" t="s">
        <v>107</v>
      </c>
      <c r="C54" s="158">
        <v>208069</v>
      </c>
      <c r="D54" s="158">
        <v>203818</v>
      </c>
      <c r="E54" s="158">
        <v>58325</v>
      </c>
      <c r="F54" s="158">
        <v>81476</v>
      </c>
      <c r="G54" s="158">
        <v>147121</v>
      </c>
      <c r="H54" s="158">
        <v>141800</v>
      </c>
      <c r="I54" s="159">
        <f>IFERROR(H54/G54-1,"-")</f>
        <v>-3.6167508377457969E-2</v>
      </c>
      <c r="J54" s="160">
        <f t="shared" si="20"/>
        <v>1.4312044577796827</v>
      </c>
      <c r="K54" s="158">
        <f t="shared" si="21"/>
        <v>-5321</v>
      </c>
      <c r="L54" s="158">
        <f t="shared" si="22"/>
        <v>83475</v>
      </c>
      <c r="M54" s="159">
        <f>H54/H$8</f>
        <v>4.108963094469959E-3</v>
      </c>
      <c r="N54" s="79"/>
    </row>
    <row r="55" spans="1:14" s="56" customFormat="1" x14ac:dyDescent="0.25">
      <c r="B55" s="162" t="s">
        <v>110</v>
      </c>
      <c r="C55" s="163">
        <v>68012</v>
      </c>
      <c r="D55" s="163">
        <v>67733</v>
      </c>
      <c r="E55" s="163">
        <v>19771</v>
      </c>
      <c r="F55" s="163">
        <v>20693</v>
      </c>
      <c r="G55" s="163">
        <v>65122</v>
      </c>
      <c r="H55" s="163">
        <v>55484</v>
      </c>
      <c r="I55" s="164">
        <f t="shared" ref="I55:I62" si="23">IFERROR(H55/G55-1,"-")</f>
        <v>-0.14799914007555048</v>
      </c>
      <c r="J55" s="165">
        <f t="shared" si="20"/>
        <v>1.806332507207526</v>
      </c>
      <c r="K55" s="163">
        <f t="shared" si="21"/>
        <v>-9638</v>
      </c>
      <c r="L55" s="163">
        <f t="shared" si="22"/>
        <v>35713</v>
      </c>
      <c r="M55" s="164">
        <f t="shared" ref="M55:M62" si="24">H55/H$8</f>
        <v>1.6077694522818842E-3</v>
      </c>
      <c r="N55" s="166"/>
    </row>
    <row r="56" spans="1:14" s="56" customFormat="1" x14ac:dyDescent="0.25">
      <c r="B56" s="162" t="s">
        <v>113</v>
      </c>
      <c r="C56" s="163">
        <v>80523</v>
      </c>
      <c r="D56" s="163">
        <v>69940</v>
      </c>
      <c r="E56" s="163">
        <v>18669</v>
      </c>
      <c r="F56" s="163">
        <v>31230</v>
      </c>
      <c r="G56" s="163">
        <v>34084</v>
      </c>
      <c r="H56" s="163">
        <v>34465</v>
      </c>
      <c r="I56" s="164">
        <f t="shared" si="23"/>
        <v>1.117826546180023E-2</v>
      </c>
      <c r="J56" s="165">
        <f t="shared" si="20"/>
        <v>0.84610852214901699</v>
      </c>
      <c r="K56" s="163">
        <f t="shared" si="21"/>
        <v>381</v>
      </c>
      <c r="L56" s="163">
        <f t="shared" si="22"/>
        <v>15796</v>
      </c>
      <c r="M56" s="164">
        <f t="shared" si="24"/>
        <v>9.9869825846902061E-4</v>
      </c>
      <c r="N56" s="166"/>
    </row>
    <row r="57" spans="1:14" x14ac:dyDescent="0.25">
      <c r="A57" s="1"/>
      <c r="B57" s="162" t="s">
        <v>116</v>
      </c>
      <c r="C57" s="163">
        <v>4813</v>
      </c>
      <c r="D57" s="163">
        <v>6792</v>
      </c>
      <c r="E57" s="163">
        <v>1519</v>
      </c>
      <c r="F57" s="163">
        <v>3873</v>
      </c>
      <c r="G57" s="163">
        <v>6397</v>
      </c>
      <c r="H57" s="163">
        <v>6784</v>
      </c>
      <c r="I57" s="164">
        <f t="shared" si="23"/>
        <v>6.0497108019384127E-2</v>
      </c>
      <c r="J57" s="165">
        <f t="shared" si="20"/>
        <v>3.4660961158657013</v>
      </c>
      <c r="K57" s="163">
        <f t="shared" si="21"/>
        <v>387</v>
      </c>
      <c r="L57" s="163">
        <f t="shared" si="22"/>
        <v>5265</v>
      </c>
      <c r="M57" s="164">
        <f t="shared" si="24"/>
        <v>1.9658113986519181E-4</v>
      </c>
      <c r="N57" s="79"/>
    </row>
    <row r="58" spans="1:14" x14ac:dyDescent="0.25">
      <c r="A58" s="1"/>
      <c r="B58" s="162" t="s">
        <v>123</v>
      </c>
      <c r="C58" s="163">
        <v>3199</v>
      </c>
      <c r="D58" s="163">
        <v>3713</v>
      </c>
      <c r="E58" s="163">
        <v>1082</v>
      </c>
      <c r="F58" s="163">
        <v>2191</v>
      </c>
      <c r="G58" s="163">
        <v>3053</v>
      </c>
      <c r="H58" s="163">
        <v>2811</v>
      </c>
      <c r="I58" s="164">
        <f t="shared" si="23"/>
        <v>-7.9266295447101176E-2</v>
      </c>
      <c r="J58" s="165">
        <f t="shared" si="20"/>
        <v>1.5979667282809613</v>
      </c>
      <c r="K58" s="163">
        <f t="shared" si="21"/>
        <v>-242</v>
      </c>
      <c r="L58" s="163">
        <f t="shared" si="22"/>
        <v>1729</v>
      </c>
      <c r="M58" s="164">
        <f t="shared" si="24"/>
        <v>8.1454832570910106E-5</v>
      </c>
      <c r="N58" s="79"/>
    </row>
    <row r="59" spans="1:14" x14ac:dyDescent="0.25">
      <c r="A59" s="1"/>
      <c r="B59" s="162" t="s">
        <v>119</v>
      </c>
      <c r="C59" s="163">
        <v>3208</v>
      </c>
      <c r="D59" s="163">
        <v>4285</v>
      </c>
      <c r="E59" s="163">
        <v>1095</v>
      </c>
      <c r="F59" s="163">
        <v>1459</v>
      </c>
      <c r="G59" s="163">
        <v>2254</v>
      </c>
      <c r="H59" s="163">
        <v>2628</v>
      </c>
      <c r="I59" s="164">
        <f t="shared" si="23"/>
        <v>0.16592724046140206</v>
      </c>
      <c r="J59" s="165">
        <f t="shared" si="20"/>
        <v>1.4</v>
      </c>
      <c r="K59" s="163">
        <f t="shared" si="21"/>
        <v>374</v>
      </c>
      <c r="L59" s="163">
        <f t="shared" si="22"/>
        <v>1533</v>
      </c>
      <c r="M59" s="164">
        <f t="shared" si="24"/>
        <v>7.6152009959570182E-5</v>
      </c>
      <c r="N59" s="79"/>
    </row>
    <row r="60" spans="1:14" x14ac:dyDescent="0.25">
      <c r="A60" s="1"/>
      <c r="B60" s="162" t="s">
        <v>128</v>
      </c>
      <c r="C60" s="163">
        <v>1979</v>
      </c>
      <c r="D60" s="163">
        <v>1783</v>
      </c>
      <c r="E60" s="163">
        <v>713</v>
      </c>
      <c r="F60" s="163">
        <v>445</v>
      </c>
      <c r="G60" s="163">
        <v>554</v>
      </c>
      <c r="H60" s="163">
        <v>804</v>
      </c>
      <c r="I60" s="164">
        <f t="shared" si="23"/>
        <v>0.45126353790613716</v>
      </c>
      <c r="J60" s="165">
        <f t="shared" si="20"/>
        <v>0.12762973352033669</v>
      </c>
      <c r="K60" s="163">
        <f t="shared" si="21"/>
        <v>250</v>
      </c>
      <c r="L60" s="163">
        <f t="shared" si="22"/>
        <v>91</v>
      </c>
      <c r="M60" s="164">
        <f t="shared" si="24"/>
        <v>2.3297646882608227E-5</v>
      </c>
      <c r="N60" s="79"/>
    </row>
    <row r="61" spans="1:14" x14ac:dyDescent="0.25">
      <c r="A61" s="161" t="s">
        <v>144</v>
      </c>
      <c r="B61" s="162" t="s">
        <v>131</v>
      </c>
      <c r="C61" s="163">
        <v>2762</v>
      </c>
      <c r="D61" s="163">
        <v>3475</v>
      </c>
      <c r="E61" s="163">
        <v>1531</v>
      </c>
      <c r="F61" s="163">
        <v>432</v>
      </c>
      <c r="G61" s="163">
        <v>418</v>
      </c>
      <c r="H61" s="163">
        <v>635</v>
      </c>
      <c r="I61" s="164">
        <f t="shared" si="23"/>
        <v>0.51913875598086134</v>
      </c>
      <c r="J61" s="165">
        <f t="shared" si="20"/>
        <v>-0.58523840627041146</v>
      </c>
      <c r="K61" s="163">
        <f t="shared" si="21"/>
        <v>217</v>
      </c>
      <c r="L61" s="163">
        <f t="shared" si="22"/>
        <v>-896</v>
      </c>
      <c r="M61" s="164">
        <f t="shared" si="24"/>
        <v>1.8400504689622169E-5</v>
      </c>
      <c r="N61" s="79"/>
    </row>
    <row r="62" spans="1:14" x14ac:dyDescent="0.25">
      <c r="A62" s="167" t="s">
        <v>145</v>
      </c>
      <c r="B62" s="168" t="s">
        <v>145</v>
      </c>
      <c r="C62" s="169">
        <f t="shared" ref="C62:H62" si="25">C54-SUM(C55:C61)</f>
        <v>43573</v>
      </c>
      <c r="D62" s="169">
        <f t="shared" si="25"/>
        <v>46097</v>
      </c>
      <c r="E62" s="169">
        <f t="shared" si="25"/>
        <v>13945</v>
      </c>
      <c r="F62" s="169">
        <f t="shared" si="25"/>
        <v>21153</v>
      </c>
      <c r="G62" s="169">
        <f t="shared" si="25"/>
        <v>35239</v>
      </c>
      <c r="H62" s="169">
        <f t="shared" si="25"/>
        <v>38189</v>
      </c>
      <c r="I62" s="170">
        <f t="shared" si="23"/>
        <v>8.3714066800987474E-2</v>
      </c>
      <c r="J62" s="171">
        <f t="shared" si="20"/>
        <v>1.7385442811043386</v>
      </c>
      <c r="K62" s="169">
        <f>H62-G62</f>
        <v>2950</v>
      </c>
      <c r="L62" s="169">
        <f t="shared" si="22"/>
        <v>24244</v>
      </c>
      <c r="M62" s="170">
        <f t="shared" si="24"/>
        <v>1.1066092497511513E-3</v>
      </c>
      <c r="N62" s="79"/>
    </row>
    <row r="63" spans="1:14" s="144" customFormat="1" x14ac:dyDescent="0.25">
      <c r="B63" s="153" t="s">
        <v>47</v>
      </c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</row>
    <row r="64" spans="1:14" x14ac:dyDescent="0.25">
      <c r="A64" s="1">
        <v>3</v>
      </c>
      <c r="B64" s="154" t="s">
        <v>68</v>
      </c>
      <c r="C64" s="176">
        <v>886765</v>
      </c>
      <c r="D64" s="176">
        <v>834528</v>
      </c>
      <c r="E64" s="176">
        <v>295880</v>
      </c>
      <c r="F64" s="176">
        <v>419370</v>
      </c>
      <c r="G64" s="176">
        <v>1014697</v>
      </c>
      <c r="H64" s="176">
        <v>1034949</v>
      </c>
      <c r="I64" s="177">
        <f>IFERROR(H64/G64-1,"-")</f>
        <v>1.9958667464277546E-2</v>
      </c>
      <c r="J64" s="177">
        <f>IFERROR(H64/E64-1,"-")</f>
        <v>2.4978673786670273</v>
      </c>
      <c r="K64" s="176">
        <f>H64-G64</f>
        <v>20252</v>
      </c>
      <c r="L64" s="176">
        <f>H64-E64</f>
        <v>739069</v>
      </c>
      <c r="M64" s="177">
        <f>H64/H$8</f>
        <v>2.9989895949637441E-2</v>
      </c>
      <c r="N64" s="79"/>
    </row>
    <row r="65" spans="1:14" x14ac:dyDescent="0.25">
      <c r="A65" s="1" t="s">
        <v>96</v>
      </c>
      <c r="B65" s="157" t="s">
        <v>97</v>
      </c>
      <c r="C65" s="158">
        <v>145700</v>
      </c>
      <c r="D65" s="158">
        <v>158439</v>
      </c>
      <c r="E65" s="158">
        <v>84704</v>
      </c>
      <c r="F65" s="158">
        <v>83752</v>
      </c>
      <c r="G65" s="158">
        <v>119256</v>
      </c>
      <c r="H65" s="158">
        <v>173467</v>
      </c>
      <c r="I65" s="159">
        <f>IFERROR(H65/G65-1,"-")</f>
        <v>0.45457670892869118</v>
      </c>
      <c r="J65" s="160">
        <f t="shared" ref="J65:J76" si="26">IFERROR(H65/E65-1,"-")</f>
        <v>1.047919814884775</v>
      </c>
      <c r="K65" s="158">
        <f t="shared" ref="K65:K75" si="27">H65-G65</f>
        <v>54211</v>
      </c>
      <c r="L65" s="158">
        <f t="shared" ref="L65:L76" si="28">H65-E65</f>
        <v>88763</v>
      </c>
      <c r="M65" s="159">
        <f>H65/H$8</f>
        <v>5.0265832236136834E-3</v>
      </c>
      <c r="N65" s="79"/>
    </row>
    <row r="66" spans="1:14" x14ac:dyDescent="0.25">
      <c r="A66" s="161" t="s">
        <v>103</v>
      </c>
      <c r="B66" s="162" t="s">
        <v>103</v>
      </c>
      <c r="C66" s="163">
        <v>69901</v>
      </c>
      <c r="D66" s="163">
        <v>67992</v>
      </c>
      <c r="E66" s="163">
        <v>23458</v>
      </c>
      <c r="F66" s="163">
        <v>59324</v>
      </c>
      <c r="G66" s="163">
        <v>72718</v>
      </c>
      <c r="H66" s="163">
        <v>91538</v>
      </c>
      <c r="I66" s="164">
        <f>IFERROR(H66/G66-1,"-")</f>
        <v>0.25880799801974752</v>
      </c>
      <c r="J66" s="165">
        <f t="shared" si="26"/>
        <v>2.9022082018927446</v>
      </c>
      <c r="K66" s="163">
        <f t="shared" si="27"/>
        <v>18820</v>
      </c>
      <c r="L66" s="163">
        <f t="shared" si="28"/>
        <v>68080</v>
      </c>
      <c r="M66" s="164">
        <f>H66/H$8</f>
        <v>2.6525124382340698E-3</v>
      </c>
      <c r="N66" s="79"/>
    </row>
    <row r="67" spans="1:14" x14ac:dyDescent="0.25">
      <c r="A67" s="161" t="s">
        <v>100</v>
      </c>
      <c r="B67" s="162" t="s">
        <v>100</v>
      </c>
      <c r="C67" s="163">
        <v>75799</v>
      </c>
      <c r="D67" s="163">
        <v>90447</v>
      </c>
      <c r="E67" s="163">
        <v>61246</v>
      </c>
      <c r="F67" s="163">
        <v>24428</v>
      </c>
      <c r="G67" s="163">
        <v>46538</v>
      </c>
      <c r="H67" s="163">
        <v>81929</v>
      </c>
      <c r="I67" s="164">
        <f>IFERROR(H67/G67-1,"-")</f>
        <v>0.76047531049894701</v>
      </c>
      <c r="J67" s="165">
        <f t="shared" si="26"/>
        <v>0.33770368677138096</v>
      </c>
      <c r="K67" s="163">
        <f t="shared" si="27"/>
        <v>35391</v>
      </c>
      <c r="L67" s="163">
        <f t="shared" si="28"/>
        <v>20683</v>
      </c>
      <c r="M67" s="164">
        <f>H67/H$8</f>
        <v>2.374070785379614E-3</v>
      </c>
      <c r="N67" s="79"/>
    </row>
    <row r="68" spans="1:14" x14ac:dyDescent="0.25">
      <c r="A68" s="1"/>
      <c r="B68" s="157" t="s">
        <v>107</v>
      </c>
      <c r="C68" s="158">
        <v>741065</v>
      </c>
      <c r="D68" s="158">
        <v>676089</v>
      </c>
      <c r="E68" s="158">
        <v>211176</v>
      </c>
      <c r="F68" s="158">
        <v>335618</v>
      </c>
      <c r="G68" s="158">
        <v>895441</v>
      </c>
      <c r="H68" s="158">
        <v>861482</v>
      </c>
      <c r="I68" s="159">
        <f>IFERROR(H68/G68-1,"-")</f>
        <v>-3.792433002286022E-2</v>
      </c>
      <c r="J68" s="160">
        <f t="shared" si="26"/>
        <v>3.0794503163238245</v>
      </c>
      <c r="K68" s="158">
        <f t="shared" si="27"/>
        <v>-33959</v>
      </c>
      <c r="L68" s="158">
        <f t="shared" si="28"/>
        <v>650306</v>
      </c>
      <c r="M68" s="159">
        <f>H68/H$8</f>
        <v>2.496331272602376E-2</v>
      </c>
      <c r="N68" s="79"/>
    </row>
    <row r="69" spans="1:14" s="56" customFormat="1" x14ac:dyDescent="0.25">
      <c r="B69" s="162" t="s">
        <v>110</v>
      </c>
      <c r="C69" s="163">
        <v>336435</v>
      </c>
      <c r="D69" s="163">
        <v>286315</v>
      </c>
      <c r="E69" s="163">
        <v>94120</v>
      </c>
      <c r="F69" s="163">
        <v>85414</v>
      </c>
      <c r="G69" s="163">
        <v>399420</v>
      </c>
      <c r="H69" s="163">
        <v>324780</v>
      </c>
      <c r="I69" s="164">
        <f t="shared" ref="I69:I76" si="29">IFERROR(H69/G69-1,"-")</f>
        <v>-0.18687096289619953</v>
      </c>
      <c r="J69" s="165">
        <f t="shared" si="26"/>
        <v>2.4507012324691884</v>
      </c>
      <c r="K69" s="163">
        <f t="shared" si="27"/>
        <v>-74640</v>
      </c>
      <c r="L69" s="163">
        <f t="shared" si="28"/>
        <v>230660</v>
      </c>
      <c r="M69" s="164">
        <f t="shared" ref="M69:M76" si="30">H69/H$8</f>
        <v>9.4112061623550999E-3</v>
      </c>
      <c r="N69" s="166"/>
    </row>
    <row r="70" spans="1:14" s="56" customFormat="1" x14ac:dyDescent="0.25">
      <c r="B70" s="162" t="s">
        <v>113</v>
      </c>
      <c r="C70" s="163">
        <v>118837</v>
      </c>
      <c r="D70" s="163">
        <v>94492</v>
      </c>
      <c r="E70" s="163">
        <v>27344</v>
      </c>
      <c r="F70" s="163">
        <v>36140</v>
      </c>
      <c r="G70" s="163">
        <v>56705</v>
      </c>
      <c r="H70" s="163">
        <v>85292</v>
      </c>
      <c r="I70" s="164">
        <f t="shared" si="29"/>
        <v>0.50413543779208192</v>
      </c>
      <c r="J70" s="165">
        <f t="shared" si="26"/>
        <v>2.1192217671152722</v>
      </c>
      <c r="K70" s="163">
        <f t="shared" si="27"/>
        <v>28587</v>
      </c>
      <c r="L70" s="163">
        <f t="shared" si="28"/>
        <v>57948</v>
      </c>
      <c r="M70" s="164">
        <f t="shared" si="30"/>
        <v>2.4715210173027625E-3</v>
      </c>
      <c r="N70" s="166"/>
    </row>
    <row r="71" spans="1:14" x14ac:dyDescent="0.25">
      <c r="A71" s="1"/>
      <c r="B71" s="162" t="s">
        <v>116</v>
      </c>
      <c r="C71" s="163">
        <v>45738</v>
      </c>
      <c r="D71" s="163">
        <v>75234</v>
      </c>
      <c r="E71" s="163">
        <v>21566</v>
      </c>
      <c r="F71" s="163">
        <v>44372</v>
      </c>
      <c r="G71" s="163">
        <v>126795</v>
      </c>
      <c r="H71" s="163">
        <v>108706</v>
      </c>
      <c r="I71" s="164">
        <f t="shared" si="29"/>
        <v>-0.14266335423321108</v>
      </c>
      <c r="J71" s="165">
        <f t="shared" si="26"/>
        <v>4.0406194936474078</v>
      </c>
      <c r="K71" s="163">
        <f t="shared" si="27"/>
        <v>-18089</v>
      </c>
      <c r="L71" s="163">
        <f t="shared" si="28"/>
        <v>87140</v>
      </c>
      <c r="M71" s="164">
        <f t="shared" si="30"/>
        <v>3.1499925398268784E-3</v>
      </c>
      <c r="N71" s="79"/>
    </row>
    <row r="72" spans="1:14" x14ac:dyDescent="0.25">
      <c r="A72" s="1"/>
      <c r="B72" s="162" t="s">
        <v>123</v>
      </c>
      <c r="C72" s="163">
        <v>18146</v>
      </c>
      <c r="D72" s="163">
        <v>11792</v>
      </c>
      <c r="E72" s="163">
        <v>3914</v>
      </c>
      <c r="F72" s="163">
        <v>28426</v>
      </c>
      <c r="G72" s="163">
        <v>25157</v>
      </c>
      <c r="H72" s="163">
        <v>26613</v>
      </c>
      <c r="I72" s="164">
        <f t="shared" si="29"/>
        <v>5.7876535357952008E-2</v>
      </c>
      <c r="J72" s="165">
        <f t="shared" si="26"/>
        <v>5.7994379151762905</v>
      </c>
      <c r="K72" s="163">
        <f t="shared" si="27"/>
        <v>1456</v>
      </c>
      <c r="L72" s="163">
        <f t="shared" si="28"/>
        <v>22699</v>
      </c>
      <c r="M72" s="164">
        <f t="shared" si="30"/>
        <v>7.7116949811797605E-4</v>
      </c>
      <c r="N72" s="79"/>
    </row>
    <row r="73" spans="1:14" x14ac:dyDescent="0.25">
      <c r="A73" s="1"/>
      <c r="B73" s="162" t="s">
        <v>119</v>
      </c>
      <c r="C73" s="163">
        <v>19067</v>
      </c>
      <c r="D73" s="163">
        <v>17507</v>
      </c>
      <c r="E73" s="163">
        <v>8571</v>
      </c>
      <c r="F73" s="163">
        <v>16869</v>
      </c>
      <c r="G73" s="163">
        <v>22926</v>
      </c>
      <c r="H73" s="163">
        <v>17467</v>
      </c>
      <c r="I73" s="164">
        <f t="shared" si="29"/>
        <v>-0.23811393178051121</v>
      </c>
      <c r="J73" s="165">
        <f t="shared" si="26"/>
        <v>1.0379185625947964</v>
      </c>
      <c r="K73" s="163">
        <f t="shared" si="27"/>
        <v>-5459</v>
      </c>
      <c r="L73" s="163">
        <f t="shared" si="28"/>
        <v>8896</v>
      </c>
      <c r="M73" s="164">
        <f t="shared" si="30"/>
        <v>5.0614427624193767E-4</v>
      </c>
      <c r="N73" s="79"/>
    </row>
    <row r="74" spans="1:14" x14ac:dyDescent="0.25">
      <c r="A74" s="1"/>
      <c r="B74" s="162" t="s">
        <v>128</v>
      </c>
      <c r="C74" s="163">
        <v>9817</v>
      </c>
      <c r="D74" s="163">
        <v>15819</v>
      </c>
      <c r="E74" s="163">
        <v>5541</v>
      </c>
      <c r="F74" s="163">
        <v>14404</v>
      </c>
      <c r="G74" s="163">
        <v>20957</v>
      </c>
      <c r="H74" s="163">
        <v>26801</v>
      </c>
      <c r="I74" s="164">
        <f t="shared" si="29"/>
        <v>0.27885670658968364</v>
      </c>
      <c r="J74" s="165">
        <f t="shared" si="26"/>
        <v>3.8368525536906697</v>
      </c>
      <c r="K74" s="163">
        <f t="shared" si="27"/>
        <v>5844</v>
      </c>
      <c r="L74" s="163">
        <f t="shared" si="28"/>
        <v>21260</v>
      </c>
      <c r="M74" s="164">
        <f t="shared" si="30"/>
        <v>7.7661720659301381E-4</v>
      </c>
      <c r="N74" s="79"/>
    </row>
    <row r="75" spans="1:14" x14ac:dyDescent="0.25">
      <c r="A75" s="161" t="s">
        <v>144</v>
      </c>
      <c r="B75" s="162" t="s">
        <v>131</v>
      </c>
      <c r="C75" s="163">
        <v>13718</v>
      </c>
      <c r="D75" s="163">
        <v>12733</v>
      </c>
      <c r="E75" s="163">
        <v>5018</v>
      </c>
      <c r="F75" s="163">
        <v>1659</v>
      </c>
      <c r="G75" s="163">
        <v>6100</v>
      </c>
      <c r="H75" s="163">
        <v>7680</v>
      </c>
      <c r="I75" s="164">
        <f t="shared" si="29"/>
        <v>0.25901639344262306</v>
      </c>
      <c r="J75" s="165">
        <f t="shared" si="26"/>
        <v>0.53049023515344751</v>
      </c>
      <c r="K75" s="163">
        <f t="shared" si="27"/>
        <v>1580</v>
      </c>
      <c r="L75" s="163">
        <f t="shared" si="28"/>
        <v>2662</v>
      </c>
      <c r="M75" s="164">
        <f t="shared" si="30"/>
        <v>2.225446866398398E-4</v>
      </c>
      <c r="N75" s="79"/>
    </row>
    <row r="76" spans="1:14" x14ac:dyDescent="0.25">
      <c r="A76" s="167" t="s">
        <v>145</v>
      </c>
      <c r="B76" s="168" t="s">
        <v>145</v>
      </c>
      <c r="C76" s="169">
        <f t="shared" ref="C76:H76" si="31">C68-SUM(C69:C75)</f>
        <v>179307</v>
      </c>
      <c r="D76" s="169">
        <f t="shared" si="31"/>
        <v>162197</v>
      </c>
      <c r="E76" s="169">
        <f t="shared" si="31"/>
        <v>45102</v>
      </c>
      <c r="F76" s="169">
        <f t="shared" si="31"/>
        <v>108334</v>
      </c>
      <c r="G76" s="169">
        <f t="shared" si="31"/>
        <v>237381</v>
      </c>
      <c r="H76" s="169">
        <f t="shared" si="31"/>
        <v>264143</v>
      </c>
      <c r="I76" s="170">
        <f t="shared" si="29"/>
        <v>0.11273859323197732</v>
      </c>
      <c r="J76" s="171">
        <f t="shared" si="26"/>
        <v>4.8565695534566098</v>
      </c>
      <c r="K76" s="169">
        <f>H76-G76</f>
        <v>26762</v>
      </c>
      <c r="L76" s="169">
        <f t="shared" si="28"/>
        <v>219041</v>
      </c>
      <c r="M76" s="170">
        <f t="shared" si="30"/>
        <v>7.6541173389462506E-3</v>
      </c>
      <c r="N76" s="79"/>
    </row>
    <row r="77" spans="1:14" s="144" customFormat="1" x14ac:dyDescent="0.25">
      <c r="B77" s="153" t="s">
        <v>48</v>
      </c>
      <c r="C77" s="151"/>
      <c r="D77" s="151"/>
      <c r="E77" s="151"/>
      <c r="F77" s="151"/>
      <c r="G77" s="151"/>
      <c r="H77" s="151"/>
      <c r="I77" s="151"/>
      <c r="J77" s="151"/>
      <c r="K77" s="151"/>
      <c r="L77" s="151"/>
      <c r="M77" s="151"/>
    </row>
    <row r="78" spans="1:14" x14ac:dyDescent="0.25">
      <c r="A78" s="1">
        <v>3</v>
      </c>
      <c r="B78" s="154" t="s">
        <v>68</v>
      </c>
      <c r="C78" s="176">
        <v>5815260</v>
      </c>
      <c r="D78" s="176">
        <v>5492551</v>
      </c>
      <c r="E78" s="176">
        <v>1546641</v>
      </c>
      <c r="F78" s="176">
        <v>1967362</v>
      </c>
      <c r="G78" s="176">
        <v>4352393</v>
      </c>
      <c r="H78" s="176">
        <v>5123327</v>
      </c>
      <c r="I78" s="177">
        <f>IFERROR(H78/G78-1,"-")</f>
        <v>0.17712876571577985</v>
      </c>
      <c r="J78" s="177">
        <f>IFERROR(H78/E78-1,"-")</f>
        <v>2.312550876383078</v>
      </c>
      <c r="K78" s="176">
        <f>H78-G78</f>
        <v>770934</v>
      </c>
      <c r="L78" s="176">
        <f>H78-E78</f>
        <v>3576686</v>
      </c>
      <c r="M78" s="177">
        <f>H78/H$8</f>
        <v>0.14845953148026439</v>
      </c>
      <c r="N78" s="79"/>
    </row>
    <row r="79" spans="1:14" x14ac:dyDescent="0.25">
      <c r="A79" s="1" t="s">
        <v>96</v>
      </c>
      <c r="B79" s="157" t="s">
        <v>97</v>
      </c>
      <c r="C79" s="158">
        <v>1923687</v>
      </c>
      <c r="D79" s="158">
        <v>1871426</v>
      </c>
      <c r="E79" s="158">
        <v>472177</v>
      </c>
      <c r="F79" s="158">
        <v>765462</v>
      </c>
      <c r="G79" s="158">
        <v>1656388</v>
      </c>
      <c r="H79" s="158">
        <v>1641108</v>
      </c>
      <c r="I79" s="159">
        <f>IFERROR(H79/G79-1,"-")</f>
        <v>-9.2248917524154761E-3</v>
      </c>
      <c r="J79" s="160">
        <f t="shared" ref="J79:J90" si="32">IFERROR(H79/E79-1,"-")</f>
        <v>2.4756203711743687</v>
      </c>
      <c r="K79" s="158">
        <f t="shared" ref="K79:K89" si="33">H79-G79</f>
        <v>-15280</v>
      </c>
      <c r="L79" s="158">
        <f t="shared" ref="L79:L90" si="34">H79-E79</f>
        <v>1168931</v>
      </c>
      <c r="M79" s="159">
        <f>H79/H$8</f>
        <v>4.7554670000277889E-2</v>
      </c>
      <c r="N79" s="79"/>
    </row>
    <row r="80" spans="1:14" x14ac:dyDescent="0.25">
      <c r="A80" s="161" t="s">
        <v>103</v>
      </c>
      <c r="B80" s="162" t="s">
        <v>103</v>
      </c>
      <c r="C80" s="163">
        <v>322698</v>
      </c>
      <c r="D80" s="163">
        <v>208038</v>
      </c>
      <c r="E80" s="163">
        <v>71537</v>
      </c>
      <c r="F80" s="163">
        <v>181910</v>
      </c>
      <c r="G80" s="163">
        <v>247663</v>
      </c>
      <c r="H80" s="163">
        <v>255714</v>
      </c>
      <c r="I80" s="164">
        <f>IFERROR(H80/G80-1,"-")</f>
        <v>3.2507883696797579E-2</v>
      </c>
      <c r="J80" s="165">
        <f t="shared" si="32"/>
        <v>2.5745698030389867</v>
      </c>
      <c r="K80" s="163">
        <f t="shared" si="33"/>
        <v>8051</v>
      </c>
      <c r="L80" s="163">
        <f t="shared" si="34"/>
        <v>184177</v>
      </c>
      <c r="M80" s="164">
        <f>H80/H$8</f>
        <v>7.4098687499244784E-3</v>
      </c>
      <c r="N80" s="79"/>
    </row>
    <row r="81" spans="1:14" x14ac:dyDescent="0.25">
      <c r="A81" s="161" t="s">
        <v>100</v>
      </c>
      <c r="B81" s="162" t="s">
        <v>100</v>
      </c>
      <c r="C81" s="163">
        <v>1600989</v>
      </c>
      <c r="D81" s="163">
        <v>1663388</v>
      </c>
      <c r="E81" s="163">
        <v>400640</v>
      </c>
      <c r="F81" s="163">
        <v>583552</v>
      </c>
      <c r="G81" s="163">
        <v>1408725</v>
      </c>
      <c r="H81" s="163">
        <v>1385394</v>
      </c>
      <c r="I81" s="164">
        <f>IFERROR(H81/G81-1,"-")</f>
        <v>-1.6561784592450612E-2</v>
      </c>
      <c r="J81" s="165">
        <f t="shared" si="32"/>
        <v>2.4579522763578274</v>
      </c>
      <c r="K81" s="163">
        <f t="shared" si="33"/>
        <v>-23331</v>
      </c>
      <c r="L81" s="163">
        <f t="shared" si="34"/>
        <v>984754</v>
      </c>
      <c r="M81" s="164">
        <f>H81/H$8</f>
        <v>4.0144801250353412E-2</v>
      </c>
      <c r="N81" s="79"/>
    </row>
    <row r="82" spans="1:14" x14ac:dyDescent="0.25">
      <c r="A82" s="1"/>
      <c r="B82" s="157" t="s">
        <v>107</v>
      </c>
      <c r="C82" s="158">
        <v>3891573</v>
      </c>
      <c r="D82" s="158">
        <v>3621125</v>
      </c>
      <c r="E82" s="158">
        <v>1074464</v>
      </c>
      <c r="F82" s="158">
        <v>1201900</v>
      </c>
      <c r="G82" s="158">
        <v>2696005</v>
      </c>
      <c r="H82" s="158">
        <v>3482219</v>
      </c>
      <c r="I82" s="159">
        <f>IFERROR(H82/G82-1,"-")</f>
        <v>0.2916218627190974</v>
      </c>
      <c r="J82" s="160">
        <f t="shared" si="32"/>
        <v>2.2408894109062749</v>
      </c>
      <c r="K82" s="158">
        <f t="shared" si="33"/>
        <v>786214</v>
      </c>
      <c r="L82" s="158">
        <f t="shared" si="34"/>
        <v>2407755</v>
      </c>
      <c r="M82" s="159">
        <f>H82/H$8</f>
        <v>0.10090486147998649</v>
      </c>
      <c r="N82" s="79"/>
    </row>
    <row r="83" spans="1:14" s="56" customFormat="1" x14ac:dyDescent="0.25">
      <c r="B83" s="162" t="s">
        <v>110</v>
      </c>
      <c r="C83" s="163">
        <v>522391</v>
      </c>
      <c r="D83" s="163">
        <v>574884</v>
      </c>
      <c r="E83" s="163">
        <v>163077</v>
      </c>
      <c r="F83" s="163">
        <v>114301</v>
      </c>
      <c r="G83" s="163">
        <v>504044</v>
      </c>
      <c r="H83" s="163">
        <v>666541</v>
      </c>
      <c r="I83" s="164">
        <f t="shared" ref="I83:I90" si="35">IFERROR(H83/G83-1,"-")</f>
        <v>0.32238653768321823</v>
      </c>
      <c r="J83" s="165">
        <f t="shared" si="32"/>
        <v>3.087277789019911</v>
      </c>
      <c r="K83" s="163">
        <f t="shared" si="33"/>
        <v>162497</v>
      </c>
      <c r="L83" s="163">
        <f t="shared" si="34"/>
        <v>503464</v>
      </c>
      <c r="M83" s="164">
        <f t="shared" ref="M83:M90" si="36">H83/H$8</f>
        <v>1.9314473695000712E-2</v>
      </c>
      <c r="N83" s="166"/>
    </row>
    <row r="84" spans="1:14" s="56" customFormat="1" x14ac:dyDescent="0.25">
      <c r="B84" s="162" t="s">
        <v>113</v>
      </c>
      <c r="C84" s="163">
        <v>1872405</v>
      </c>
      <c r="D84" s="163">
        <v>1562789</v>
      </c>
      <c r="E84" s="163">
        <v>445011</v>
      </c>
      <c r="F84" s="163">
        <v>478237</v>
      </c>
      <c r="G84" s="163">
        <v>1014024</v>
      </c>
      <c r="H84" s="163">
        <v>1210830</v>
      </c>
      <c r="I84" s="164">
        <f t="shared" si="35"/>
        <v>0.1940841636884334</v>
      </c>
      <c r="J84" s="165">
        <f t="shared" si="32"/>
        <v>1.720899033956464</v>
      </c>
      <c r="K84" s="163">
        <f t="shared" si="33"/>
        <v>196806</v>
      </c>
      <c r="L84" s="163">
        <f t="shared" si="34"/>
        <v>765819</v>
      </c>
      <c r="M84" s="164">
        <f t="shared" si="36"/>
        <v>3.5086430068244433E-2</v>
      </c>
      <c r="N84" s="166"/>
    </row>
    <row r="85" spans="1:14" x14ac:dyDescent="0.25">
      <c r="A85" s="1"/>
      <c r="B85" s="162" t="s">
        <v>116</v>
      </c>
      <c r="C85" s="163">
        <v>154431</v>
      </c>
      <c r="D85" s="163">
        <v>173660</v>
      </c>
      <c r="E85" s="163">
        <v>48969</v>
      </c>
      <c r="F85" s="163">
        <v>105849</v>
      </c>
      <c r="G85" s="163">
        <v>179405</v>
      </c>
      <c r="H85" s="163">
        <v>275311</v>
      </c>
      <c r="I85" s="164">
        <f t="shared" si="35"/>
        <v>0.53457818901368404</v>
      </c>
      <c r="J85" s="165">
        <f t="shared" si="32"/>
        <v>4.6221487063244089</v>
      </c>
      <c r="K85" s="163">
        <f t="shared" si="33"/>
        <v>95906</v>
      </c>
      <c r="L85" s="163">
        <f t="shared" si="34"/>
        <v>226342</v>
      </c>
      <c r="M85" s="164">
        <f t="shared" si="36"/>
        <v>7.9777344041016846E-3</v>
      </c>
      <c r="N85" s="79"/>
    </row>
    <row r="86" spans="1:14" x14ac:dyDescent="0.25">
      <c r="A86" s="1"/>
      <c r="B86" s="162" t="s">
        <v>123</v>
      </c>
      <c r="C86" s="163">
        <v>97884</v>
      </c>
      <c r="D86" s="163">
        <v>75235</v>
      </c>
      <c r="E86" s="163">
        <v>15102</v>
      </c>
      <c r="F86" s="163">
        <v>38224</v>
      </c>
      <c r="G86" s="163">
        <v>75513</v>
      </c>
      <c r="H86" s="163">
        <v>90350</v>
      </c>
      <c r="I86" s="164">
        <f t="shared" si="35"/>
        <v>0.19648272482883744</v>
      </c>
      <c r="J86" s="165">
        <f t="shared" si="32"/>
        <v>4.9826513044629852</v>
      </c>
      <c r="K86" s="163">
        <f t="shared" si="33"/>
        <v>14837</v>
      </c>
      <c r="L86" s="163">
        <f t="shared" si="34"/>
        <v>75248</v>
      </c>
      <c r="M86" s="164">
        <f t="shared" si="36"/>
        <v>2.6180875570194695E-3</v>
      </c>
      <c r="N86" s="79"/>
    </row>
    <row r="87" spans="1:14" x14ac:dyDescent="0.25">
      <c r="A87" s="1"/>
      <c r="B87" s="162" t="s">
        <v>119</v>
      </c>
      <c r="C87" s="163">
        <v>56194</v>
      </c>
      <c r="D87" s="163">
        <v>46816</v>
      </c>
      <c r="E87" s="163">
        <v>14962</v>
      </c>
      <c r="F87" s="163">
        <v>33300</v>
      </c>
      <c r="G87" s="163">
        <v>33738</v>
      </c>
      <c r="H87" s="163">
        <v>45567</v>
      </c>
      <c r="I87" s="164">
        <f t="shared" si="35"/>
        <v>0.35061355148497242</v>
      </c>
      <c r="J87" s="165">
        <f t="shared" si="32"/>
        <v>2.0455153054404493</v>
      </c>
      <c r="K87" s="163">
        <f t="shared" si="33"/>
        <v>11829</v>
      </c>
      <c r="L87" s="163">
        <f t="shared" si="34"/>
        <v>30605</v>
      </c>
      <c r="M87" s="164">
        <f t="shared" si="36"/>
        <v>1.3204028302236431E-3</v>
      </c>
      <c r="N87" s="79"/>
    </row>
    <row r="88" spans="1:14" x14ac:dyDescent="0.25">
      <c r="A88" s="1"/>
      <c r="B88" s="162" t="s">
        <v>128</v>
      </c>
      <c r="C88" s="163">
        <v>69026</v>
      </c>
      <c r="D88" s="163">
        <v>74813</v>
      </c>
      <c r="E88" s="163">
        <v>30460</v>
      </c>
      <c r="F88" s="163">
        <v>20871</v>
      </c>
      <c r="G88" s="163">
        <v>63463</v>
      </c>
      <c r="H88" s="163">
        <v>74935</v>
      </c>
      <c r="I88" s="164">
        <f t="shared" si="35"/>
        <v>0.18076674597797138</v>
      </c>
      <c r="J88" s="165">
        <f t="shared" si="32"/>
        <v>1.4601116217990806</v>
      </c>
      <c r="K88" s="163">
        <f t="shared" si="33"/>
        <v>11472</v>
      </c>
      <c r="L88" s="163">
        <f t="shared" si="34"/>
        <v>44475</v>
      </c>
      <c r="M88" s="164">
        <f t="shared" si="36"/>
        <v>2.1714044392391139E-3</v>
      </c>
      <c r="N88" s="79"/>
    </row>
    <row r="89" spans="1:14" x14ac:dyDescent="0.25">
      <c r="A89" s="161" t="s">
        <v>144</v>
      </c>
      <c r="B89" s="162" t="s">
        <v>131</v>
      </c>
      <c r="C89" s="163">
        <v>123411</v>
      </c>
      <c r="D89" s="163">
        <v>112745</v>
      </c>
      <c r="E89" s="163">
        <v>50030</v>
      </c>
      <c r="F89" s="163">
        <v>22441</v>
      </c>
      <c r="G89" s="163">
        <v>59972</v>
      </c>
      <c r="H89" s="163">
        <v>81697</v>
      </c>
      <c r="I89" s="164">
        <f t="shared" si="35"/>
        <v>0.36225238444607477</v>
      </c>
      <c r="J89" s="165">
        <f t="shared" si="32"/>
        <v>0.63296022386568063</v>
      </c>
      <c r="K89" s="163">
        <f t="shared" si="33"/>
        <v>21725</v>
      </c>
      <c r="L89" s="163">
        <f t="shared" si="34"/>
        <v>31667</v>
      </c>
      <c r="M89" s="164">
        <f t="shared" si="36"/>
        <v>2.3673480813040356E-3</v>
      </c>
      <c r="N89" s="79"/>
    </row>
    <row r="90" spans="1:14" x14ac:dyDescent="0.25">
      <c r="A90" s="167" t="s">
        <v>145</v>
      </c>
      <c r="B90" s="168" t="s">
        <v>145</v>
      </c>
      <c r="C90" s="169">
        <f t="shared" ref="C90:H90" si="37">C82-SUM(C83:C89)</f>
        <v>995831</v>
      </c>
      <c r="D90" s="169">
        <f t="shared" si="37"/>
        <v>1000183</v>
      </c>
      <c r="E90" s="169">
        <f t="shared" si="37"/>
        <v>306853</v>
      </c>
      <c r="F90" s="169">
        <f t="shared" si="37"/>
        <v>388677</v>
      </c>
      <c r="G90" s="169">
        <f t="shared" si="37"/>
        <v>765846</v>
      </c>
      <c r="H90" s="169">
        <f t="shared" si="37"/>
        <v>1036988</v>
      </c>
      <c r="I90" s="170">
        <f t="shared" si="35"/>
        <v>0.35404245762202846</v>
      </c>
      <c r="J90" s="171">
        <f t="shared" si="32"/>
        <v>2.379429238104239</v>
      </c>
      <c r="K90" s="169">
        <f>H90-G90</f>
        <v>271142</v>
      </c>
      <c r="L90" s="169">
        <f t="shared" si="34"/>
        <v>730135</v>
      </c>
      <c r="M90" s="170">
        <f t="shared" si="36"/>
        <v>3.0048980404853411E-2</v>
      </c>
      <c r="N90" s="79"/>
    </row>
    <row r="91" spans="1:14" s="144" customFormat="1" x14ac:dyDescent="0.25">
      <c r="B91" s="153" t="s">
        <v>49</v>
      </c>
      <c r="C91" s="151"/>
      <c r="D91" s="151"/>
      <c r="E91" s="151"/>
      <c r="F91" s="151"/>
      <c r="G91" s="151"/>
      <c r="H91" s="151"/>
      <c r="I91" s="151"/>
      <c r="J91" s="151"/>
      <c r="K91" s="151"/>
      <c r="L91" s="151"/>
      <c r="M91" s="151"/>
    </row>
    <row r="92" spans="1:14" x14ac:dyDescent="0.25">
      <c r="A92" s="1">
        <v>3</v>
      </c>
      <c r="B92" s="154" t="s">
        <v>68</v>
      </c>
      <c r="C92" s="176">
        <v>138985</v>
      </c>
      <c r="D92" s="176">
        <v>136126</v>
      </c>
      <c r="E92" s="176">
        <v>59047</v>
      </c>
      <c r="F92" s="176">
        <v>83402</v>
      </c>
      <c r="G92" s="176">
        <v>137757</v>
      </c>
      <c r="H92" s="176">
        <v>148334</v>
      </c>
      <c r="I92" s="177">
        <f>IFERROR(H92/G92-1,"-")</f>
        <v>7.6780127325653202E-2</v>
      </c>
      <c r="J92" s="177">
        <f>IFERROR(H92/E92-1,"-")</f>
        <v>1.512134401409047</v>
      </c>
      <c r="K92" s="176">
        <f>H92-G92</f>
        <v>10577</v>
      </c>
      <c r="L92" s="176">
        <f>H92-E92</f>
        <v>89287</v>
      </c>
      <c r="M92" s="177">
        <f>H92/H$8</f>
        <v>4.2982999411502595E-3</v>
      </c>
      <c r="N92" s="79"/>
    </row>
    <row r="93" spans="1:14" x14ac:dyDescent="0.25">
      <c r="A93" s="1" t="s">
        <v>96</v>
      </c>
      <c r="B93" s="157" t="s">
        <v>97</v>
      </c>
      <c r="C93" s="158">
        <v>71206</v>
      </c>
      <c r="D93" s="158">
        <v>72932</v>
      </c>
      <c r="E93" s="158">
        <v>31800</v>
      </c>
      <c r="F93" s="158">
        <v>42063</v>
      </c>
      <c r="G93" s="158">
        <v>70951</v>
      </c>
      <c r="H93" s="158">
        <v>72432</v>
      </c>
      <c r="I93" s="159">
        <f>IFERROR(H93/G93-1,"-")</f>
        <v>2.0873560626347709E-2</v>
      </c>
      <c r="J93" s="160">
        <f t="shared" ref="J93:J104" si="38">IFERROR(H93/E93-1,"-")</f>
        <v>1.277735849056604</v>
      </c>
      <c r="K93" s="158">
        <f t="shared" ref="K93:K103" si="39">H93-G93</f>
        <v>1481</v>
      </c>
      <c r="L93" s="158">
        <f t="shared" ref="L93:L104" si="40">H93-E93</f>
        <v>40632</v>
      </c>
      <c r="M93" s="159">
        <f>H93/H$8</f>
        <v>2.0988745758719891E-3</v>
      </c>
      <c r="N93" s="79"/>
    </row>
    <row r="94" spans="1:14" x14ac:dyDescent="0.25">
      <c r="A94" s="161" t="s">
        <v>103</v>
      </c>
      <c r="B94" s="162" t="s">
        <v>103</v>
      </c>
      <c r="C94" s="163">
        <v>30236</v>
      </c>
      <c r="D94" s="163">
        <v>33003</v>
      </c>
      <c r="E94" s="163">
        <v>15549</v>
      </c>
      <c r="F94" s="163">
        <v>20037</v>
      </c>
      <c r="G94" s="163">
        <v>30228</v>
      </c>
      <c r="H94" s="163">
        <v>19606</v>
      </c>
      <c r="I94" s="164">
        <f>IFERROR(H94/G94-1,"-")</f>
        <v>-0.3513960566362313</v>
      </c>
      <c r="J94" s="165">
        <f t="shared" si="38"/>
        <v>0.2609171007781852</v>
      </c>
      <c r="K94" s="163">
        <f t="shared" si="39"/>
        <v>-10622</v>
      </c>
      <c r="L94" s="163">
        <f t="shared" si="40"/>
        <v>4057</v>
      </c>
      <c r="M94" s="164">
        <f>H94/H$8</f>
        <v>5.6812644873186185E-4</v>
      </c>
      <c r="N94" s="79"/>
    </row>
    <row r="95" spans="1:14" x14ac:dyDescent="0.25">
      <c r="A95" s="161" t="s">
        <v>100</v>
      </c>
      <c r="B95" s="162" t="s">
        <v>100</v>
      </c>
      <c r="C95" s="163">
        <v>40970</v>
      </c>
      <c r="D95" s="163">
        <v>39929</v>
      </c>
      <c r="E95" s="163">
        <v>16251</v>
      </c>
      <c r="F95" s="163">
        <v>22026</v>
      </c>
      <c r="G95" s="163">
        <v>40723</v>
      </c>
      <c r="H95" s="163">
        <v>52826</v>
      </c>
      <c r="I95" s="164">
        <f>IFERROR(H95/G95-1,"-")</f>
        <v>0.29720305478476527</v>
      </c>
      <c r="J95" s="165">
        <f t="shared" si="38"/>
        <v>2.2506307304165896</v>
      </c>
      <c r="K95" s="163">
        <f t="shared" si="39"/>
        <v>12103</v>
      </c>
      <c r="L95" s="163">
        <f t="shared" si="40"/>
        <v>36575</v>
      </c>
      <c r="M95" s="164">
        <f>H95/H$8</f>
        <v>1.5307481271401272E-3</v>
      </c>
      <c r="N95" s="79"/>
    </row>
    <row r="96" spans="1:14" x14ac:dyDescent="0.25">
      <c r="A96" s="1"/>
      <c r="B96" s="157" t="s">
        <v>107</v>
      </c>
      <c r="C96" s="158">
        <v>67779</v>
      </c>
      <c r="D96" s="158">
        <v>63194</v>
      </c>
      <c r="E96" s="158">
        <v>27247</v>
      </c>
      <c r="F96" s="158">
        <v>41339</v>
      </c>
      <c r="G96" s="158">
        <v>66806</v>
      </c>
      <c r="H96" s="158">
        <v>75902</v>
      </c>
      <c r="I96" s="159">
        <f>IFERROR(H96/G96-1,"-")</f>
        <v>0.13615543514055628</v>
      </c>
      <c r="J96" s="160">
        <f t="shared" si="38"/>
        <v>1.7857011781113519</v>
      </c>
      <c r="K96" s="158">
        <f t="shared" si="39"/>
        <v>9096</v>
      </c>
      <c r="L96" s="158">
        <f t="shared" si="40"/>
        <v>48655</v>
      </c>
      <c r="M96" s="159">
        <f>H96/H$8</f>
        <v>2.1994253652782708E-3</v>
      </c>
      <c r="N96" s="79"/>
    </row>
    <row r="97" spans="1:14" s="56" customFormat="1" x14ac:dyDescent="0.25">
      <c r="B97" s="162" t="s">
        <v>110</v>
      </c>
      <c r="C97" s="163">
        <v>7133</v>
      </c>
      <c r="D97" s="163">
        <v>8082</v>
      </c>
      <c r="E97" s="163">
        <v>5019</v>
      </c>
      <c r="F97" s="163">
        <v>3494</v>
      </c>
      <c r="G97" s="163">
        <v>9249</v>
      </c>
      <c r="H97" s="163">
        <v>11177</v>
      </c>
      <c r="I97" s="164">
        <f t="shared" ref="I97:I104" si="41">IFERROR(H97/G97-1,"-")</f>
        <v>0.20845496810465991</v>
      </c>
      <c r="J97" s="165">
        <f t="shared" si="38"/>
        <v>1.226937636979478</v>
      </c>
      <c r="K97" s="163">
        <f t="shared" si="39"/>
        <v>1928</v>
      </c>
      <c r="L97" s="163">
        <f t="shared" si="40"/>
        <v>6158</v>
      </c>
      <c r="M97" s="164">
        <f t="shared" ref="M97:M104" si="42">H97/H$8</f>
        <v>3.2387785971008977E-4</v>
      </c>
      <c r="N97" s="166"/>
    </row>
    <row r="98" spans="1:14" s="56" customFormat="1" x14ac:dyDescent="0.25">
      <c r="B98" s="162" t="s">
        <v>113</v>
      </c>
      <c r="C98" s="163">
        <v>25629</v>
      </c>
      <c r="D98" s="163">
        <v>21366</v>
      </c>
      <c r="E98" s="163">
        <v>7473</v>
      </c>
      <c r="F98" s="163">
        <v>15393</v>
      </c>
      <c r="G98" s="163">
        <v>21050</v>
      </c>
      <c r="H98" s="163">
        <v>22639</v>
      </c>
      <c r="I98" s="164">
        <f t="shared" si="41"/>
        <v>7.5486935866983407E-2</v>
      </c>
      <c r="J98" s="165">
        <f t="shared" si="38"/>
        <v>2.0294393148668539</v>
      </c>
      <c r="K98" s="163">
        <f t="shared" si="39"/>
        <v>1589</v>
      </c>
      <c r="L98" s="163">
        <f t="shared" si="40"/>
        <v>15166</v>
      </c>
      <c r="M98" s="164">
        <f t="shared" si="42"/>
        <v>6.5601421365095479E-4</v>
      </c>
      <c r="N98" s="166"/>
    </row>
    <row r="99" spans="1:14" x14ac:dyDescent="0.25">
      <c r="A99" s="1"/>
      <c r="B99" s="162" t="s">
        <v>116</v>
      </c>
      <c r="C99" s="163">
        <v>8499</v>
      </c>
      <c r="D99" s="163">
        <v>8657</v>
      </c>
      <c r="E99" s="163">
        <v>4658</v>
      </c>
      <c r="F99" s="163">
        <v>7148</v>
      </c>
      <c r="G99" s="163">
        <v>7881</v>
      </c>
      <c r="H99" s="163">
        <v>8902</v>
      </c>
      <c r="I99" s="164">
        <f t="shared" si="41"/>
        <v>0.12955208729856627</v>
      </c>
      <c r="J99" s="165">
        <f t="shared" si="38"/>
        <v>0.91112065264061837</v>
      </c>
      <c r="K99" s="163">
        <f t="shared" si="39"/>
        <v>1021</v>
      </c>
      <c r="L99" s="163">
        <f t="shared" si="40"/>
        <v>4244</v>
      </c>
      <c r="M99" s="164">
        <f t="shared" si="42"/>
        <v>2.5795479172758515E-4</v>
      </c>
      <c r="N99" s="79"/>
    </row>
    <row r="100" spans="1:14" x14ac:dyDescent="0.25">
      <c r="A100" s="1"/>
      <c r="B100" s="162" t="s">
        <v>123</v>
      </c>
      <c r="C100" s="163">
        <v>2168</v>
      </c>
      <c r="D100" s="163">
        <v>2390</v>
      </c>
      <c r="E100" s="163">
        <v>940</v>
      </c>
      <c r="F100" s="163">
        <v>1385</v>
      </c>
      <c r="G100" s="163">
        <v>4981</v>
      </c>
      <c r="H100" s="163">
        <v>3623</v>
      </c>
      <c r="I100" s="164">
        <f t="shared" si="41"/>
        <v>-0.27263601686408356</v>
      </c>
      <c r="J100" s="165">
        <f t="shared" si="38"/>
        <v>2.8542553191489364</v>
      </c>
      <c r="K100" s="163">
        <f t="shared" si="39"/>
        <v>-1358</v>
      </c>
      <c r="L100" s="163">
        <f t="shared" si="40"/>
        <v>2683</v>
      </c>
      <c r="M100" s="164">
        <f t="shared" si="42"/>
        <v>1.0498429683543484E-4</v>
      </c>
      <c r="N100" s="79"/>
    </row>
    <row r="101" spans="1:14" x14ac:dyDescent="0.25">
      <c r="A101" s="1"/>
      <c r="B101" s="162" t="s">
        <v>119</v>
      </c>
      <c r="C101" s="163">
        <v>1567</v>
      </c>
      <c r="D101" s="163">
        <v>1298</v>
      </c>
      <c r="E101" s="163">
        <v>788</v>
      </c>
      <c r="F101" s="163">
        <v>1315</v>
      </c>
      <c r="G101" s="163">
        <v>1892</v>
      </c>
      <c r="H101" s="163">
        <v>1812</v>
      </c>
      <c r="I101" s="164">
        <f t="shared" si="41"/>
        <v>-4.228329809725162E-2</v>
      </c>
      <c r="J101" s="165">
        <f t="shared" si="38"/>
        <v>1.2994923857868019</v>
      </c>
      <c r="K101" s="163">
        <f t="shared" si="39"/>
        <v>-80</v>
      </c>
      <c r="L101" s="163">
        <f t="shared" si="40"/>
        <v>1024</v>
      </c>
      <c r="M101" s="164">
        <f t="shared" si="42"/>
        <v>5.2506637004087203E-5</v>
      </c>
      <c r="N101" s="79"/>
    </row>
    <row r="102" spans="1:14" x14ac:dyDescent="0.25">
      <c r="A102" s="1"/>
      <c r="B102" s="162" t="s">
        <v>128</v>
      </c>
      <c r="C102" s="163">
        <v>439</v>
      </c>
      <c r="D102" s="163">
        <v>444</v>
      </c>
      <c r="E102" s="163">
        <v>599</v>
      </c>
      <c r="F102" s="163">
        <v>275</v>
      </c>
      <c r="G102" s="163">
        <v>817</v>
      </c>
      <c r="H102" s="163">
        <v>420</v>
      </c>
      <c r="I102" s="164">
        <f t="shared" si="41"/>
        <v>-0.48592411260709911</v>
      </c>
      <c r="J102" s="165">
        <f t="shared" si="38"/>
        <v>-0.29883138564273792</v>
      </c>
      <c r="K102" s="163">
        <f t="shared" si="39"/>
        <v>-397</v>
      </c>
      <c r="L102" s="163">
        <f t="shared" si="40"/>
        <v>-179</v>
      </c>
      <c r="M102" s="164">
        <f t="shared" si="42"/>
        <v>1.2170412550616238E-5</v>
      </c>
      <c r="N102" s="79"/>
    </row>
    <row r="103" spans="1:14" x14ac:dyDescent="0.25">
      <c r="A103" s="161" t="s">
        <v>144</v>
      </c>
      <c r="B103" s="162" t="s">
        <v>131</v>
      </c>
      <c r="C103" s="163">
        <v>1158</v>
      </c>
      <c r="D103" s="163">
        <v>699</v>
      </c>
      <c r="E103" s="163">
        <v>259</v>
      </c>
      <c r="F103" s="163">
        <v>259</v>
      </c>
      <c r="G103" s="163">
        <v>385</v>
      </c>
      <c r="H103" s="163">
        <v>950</v>
      </c>
      <c r="I103" s="164">
        <f t="shared" si="41"/>
        <v>1.4675324675324677</v>
      </c>
      <c r="J103" s="165">
        <f t="shared" si="38"/>
        <v>2.6679536679536682</v>
      </c>
      <c r="K103" s="163">
        <f t="shared" si="39"/>
        <v>565</v>
      </c>
      <c r="L103" s="163">
        <f t="shared" si="40"/>
        <v>691</v>
      </c>
      <c r="M103" s="164">
        <f t="shared" si="42"/>
        <v>2.752831410258435E-5</v>
      </c>
      <c r="N103" s="79"/>
    </row>
    <row r="104" spans="1:14" x14ac:dyDescent="0.25">
      <c r="A104" s="167" t="s">
        <v>145</v>
      </c>
      <c r="B104" s="168" t="s">
        <v>145</v>
      </c>
      <c r="C104" s="169">
        <f t="shared" ref="C104:H104" si="43">C96-SUM(C97:C103)</f>
        <v>21186</v>
      </c>
      <c r="D104" s="169">
        <f t="shared" si="43"/>
        <v>20258</v>
      </c>
      <c r="E104" s="169">
        <f t="shared" si="43"/>
        <v>7511</v>
      </c>
      <c r="F104" s="169">
        <f t="shared" si="43"/>
        <v>12070</v>
      </c>
      <c r="G104" s="169">
        <f t="shared" si="43"/>
        <v>20551</v>
      </c>
      <c r="H104" s="169">
        <f t="shared" si="43"/>
        <v>26379</v>
      </c>
      <c r="I104" s="170">
        <f t="shared" si="41"/>
        <v>0.28358717337355843</v>
      </c>
      <c r="J104" s="171">
        <f t="shared" si="38"/>
        <v>2.5120489948076155</v>
      </c>
      <c r="K104" s="169">
        <f>H104-G104</f>
        <v>5828</v>
      </c>
      <c r="L104" s="169">
        <f t="shared" si="40"/>
        <v>18868</v>
      </c>
      <c r="M104" s="170">
        <f t="shared" si="42"/>
        <v>7.6438883969691851E-4</v>
      </c>
      <c r="N104" s="79"/>
    </row>
    <row r="105" spans="1:14" s="144" customFormat="1" x14ac:dyDescent="0.25">
      <c r="B105" s="153" t="s">
        <v>50</v>
      </c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</row>
    <row r="106" spans="1:14" x14ac:dyDescent="0.25">
      <c r="A106" s="1">
        <v>3</v>
      </c>
      <c r="B106" s="154" t="s">
        <v>68</v>
      </c>
      <c r="C106" s="176">
        <v>1066591</v>
      </c>
      <c r="D106" s="176">
        <v>1055815</v>
      </c>
      <c r="E106" s="176">
        <v>442013</v>
      </c>
      <c r="F106" s="176">
        <v>749212</v>
      </c>
      <c r="G106" s="176">
        <v>1316064</v>
      </c>
      <c r="H106" s="176">
        <v>1447168</v>
      </c>
      <c r="I106" s="177">
        <f>IFERROR(H106/G106-1,"-")</f>
        <v>9.9618255647141885E-2</v>
      </c>
      <c r="J106" s="177">
        <f>IFERROR(H106/E106-1,"-")</f>
        <v>2.2740394513283544</v>
      </c>
      <c r="K106" s="176">
        <f>H106-G106</f>
        <v>131104</v>
      </c>
      <c r="L106" s="176">
        <f>H106-E106</f>
        <v>1005155</v>
      </c>
      <c r="M106" s="177">
        <f>H106/H$8</f>
        <v>4.1934837119167144E-2</v>
      </c>
      <c r="N106" s="79"/>
    </row>
    <row r="107" spans="1:14" x14ac:dyDescent="0.25">
      <c r="A107" s="1" t="s">
        <v>96</v>
      </c>
      <c r="B107" s="157" t="s">
        <v>97</v>
      </c>
      <c r="C107" s="158">
        <v>150928</v>
      </c>
      <c r="D107" s="158">
        <v>162637</v>
      </c>
      <c r="E107" s="158">
        <v>125264</v>
      </c>
      <c r="F107" s="158">
        <v>199003</v>
      </c>
      <c r="G107" s="158">
        <v>220579</v>
      </c>
      <c r="H107" s="158">
        <v>219096</v>
      </c>
      <c r="I107" s="159">
        <f>IFERROR(H107/G107-1,"-")</f>
        <v>-6.7232148119268365E-3</v>
      </c>
      <c r="J107" s="160">
        <f t="shared" ref="J107:J118" si="44">IFERROR(H107/E107-1,"-")</f>
        <v>0.7490739558053392</v>
      </c>
      <c r="K107" s="158">
        <f t="shared" ref="K107:K117" si="45">H107-G107</f>
        <v>-1483</v>
      </c>
      <c r="L107" s="158">
        <f t="shared" ref="L107:L118" si="46">H107-E107</f>
        <v>93832</v>
      </c>
      <c r="M107" s="159">
        <f>H107/H$8</f>
        <v>6.3487826385471794E-3</v>
      </c>
      <c r="N107" s="79"/>
    </row>
    <row r="108" spans="1:14" x14ac:dyDescent="0.25">
      <c r="A108" s="161" t="s">
        <v>103</v>
      </c>
      <c r="B108" s="162" t="s">
        <v>103</v>
      </c>
      <c r="C108" s="163">
        <v>49909</v>
      </c>
      <c r="D108" s="163">
        <v>42419</v>
      </c>
      <c r="E108" s="163">
        <v>16702</v>
      </c>
      <c r="F108" s="163">
        <v>106031</v>
      </c>
      <c r="G108" s="163">
        <v>75504</v>
      </c>
      <c r="H108" s="163">
        <v>57419</v>
      </c>
      <c r="I108" s="164">
        <f>IFERROR(H108/G108-1,"-")</f>
        <v>-0.23952373384191561</v>
      </c>
      <c r="J108" s="165">
        <f t="shared" si="44"/>
        <v>2.4378517542809246</v>
      </c>
      <c r="K108" s="163">
        <f t="shared" si="45"/>
        <v>-18085</v>
      </c>
      <c r="L108" s="163">
        <f t="shared" si="46"/>
        <v>40717</v>
      </c>
      <c r="M108" s="164">
        <f>H108/H$8</f>
        <v>1.6638402815329376E-3</v>
      </c>
      <c r="N108" s="79"/>
    </row>
    <row r="109" spans="1:14" x14ac:dyDescent="0.25">
      <c r="A109" s="161" t="s">
        <v>100</v>
      </c>
      <c r="B109" s="162" t="s">
        <v>100</v>
      </c>
      <c r="C109" s="163">
        <v>101019</v>
      </c>
      <c r="D109" s="163">
        <v>120218</v>
      </c>
      <c r="E109" s="163">
        <v>108562</v>
      </c>
      <c r="F109" s="163">
        <v>92972</v>
      </c>
      <c r="G109" s="163">
        <v>145075</v>
      </c>
      <c r="H109" s="163">
        <v>161677</v>
      </c>
      <c r="I109" s="164">
        <f>IFERROR(H109/G109-1,"-")</f>
        <v>0.11443735998621407</v>
      </c>
      <c r="J109" s="165">
        <f t="shared" si="44"/>
        <v>0.48925959359628601</v>
      </c>
      <c r="K109" s="163">
        <f t="shared" si="45"/>
        <v>16602</v>
      </c>
      <c r="L109" s="163">
        <f t="shared" si="46"/>
        <v>53115</v>
      </c>
      <c r="M109" s="164">
        <f>H109/H$8</f>
        <v>4.6849423570142421E-3</v>
      </c>
      <c r="N109" s="79"/>
    </row>
    <row r="110" spans="1:14" x14ac:dyDescent="0.25">
      <c r="A110" s="1"/>
      <c r="B110" s="157" t="s">
        <v>107</v>
      </c>
      <c r="C110" s="158">
        <v>915663</v>
      </c>
      <c r="D110" s="158">
        <v>893178</v>
      </c>
      <c r="E110" s="158">
        <v>316749</v>
      </c>
      <c r="F110" s="158">
        <v>550209</v>
      </c>
      <c r="G110" s="158">
        <v>1095485</v>
      </c>
      <c r="H110" s="158">
        <v>1228072</v>
      </c>
      <c r="I110" s="159">
        <f>IFERROR(H110/G110-1,"-")</f>
        <v>0.12103041118773872</v>
      </c>
      <c r="J110" s="160">
        <f t="shared" si="44"/>
        <v>2.8771140556086996</v>
      </c>
      <c r="K110" s="158">
        <f t="shared" si="45"/>
        <v>132587</v>
      </c>
      <c r="L110" s="158">
        <f t="shared" si="46"/>
        <v>911323</v>
      </c>
      <c r="M110" s="159">
        <f>H110/H$8</f>
        <v>3.5586054480619966E-2</v>
      </c>
      <c r="N110" s="79"/>
    </row>
    <row r="111" spans="1:14" s="56" customFormat="1" x14ac:dyDescent="0.25">
      <c r="B111" s="162" t="s">
        <v>110</v>
      </c>
      <c r="C111" s="163">
        <v>501490</v>
      </c>
      <c r="D111" s="163">
        <v>476582</v>
      </c>
      <c r="E111" s="163">
        <v>181253</v>
      </c>
      <c r="F111" s="163">
        <v>251557</v>
      </c>
      <c r="G111" s="163">
        <v>673877</v>
      </c>
      <c r="H111" s="163">
        <v>775590</v>
      </c>
      <c r="I111" s="164">
        <f t="shared" ref="I111:I118" si="47">IFERROR(H111/G111-1,"-")</f>
        <v>0.15093704043913059</v>
      </c>
      <c r="J111" s="165">
        <f t="shared" si="44"/>
        <v>3.2790464157834629</v>
      </c>
      <c r="K111" s="163">
        <f t="shared" si="45"/>
        <v>101713</v>
      </c>
      <c r="L111" s="163">
        <f t="shared" si="46"/>
        <v>594337</v>
      </c>
      <c r="M111" s="164">
        <f t="shared" ref="M111:M118" si="48">H111/H$8</f>
        <v>2.2474405405077259E-2</v>
      </c>
      <c r="N111" s="166"/>
    </row>
    <row r="112" spans="1:14" s="56" customFormat="1" x14ac:dyDescent="0.25">
      <c r="B112" s="162" t="s">
        <v>113</v>
      </c>
      <c r="C112" s="163">
        <v>114306</v>
      </c>
      <c r="D112" s="163">
        <v>91753</v>
      </c>
      <c r="E112" s="163">
        <v>22554</v>
      </c>
      <c r="F112" s="163">
        <v>57079</v>
      </c>
      <c r="G112" s="163">
        <v>45927</v>
      </c>
      <c r="H112" s="163">
        <v>60304</v>
      </c>
      <c r="I112" s="164">
        <f t="shared" si="47"/>
        <v>0.31304025954231718</v>
      </c>
      <c r="J112" s="165">
        <f t="shared" si="44"/>
        <v>1.6737607519730426</v>
      </c>
      <c r="K112" s="163">
        <f t="shared" si="45"/>
        <v>14377</v>
      </c>
      <c r="L112" s="163">
        <f t="shared" si="46"/>
        <v>37750</v>
      </c>
      <c r="M112" s="164">
        <f t="shared" si="48"/>
        <v>1.7474394248865753E-3</v>
      </c>
      <c r="N112" s="166"/>
    </row>
    <row r="113" spans="1:14" x14ac:dyDescent="0.25">
      <c r="A113" s="1"/>
      <c r="B113" s="162" t="s">
        <v>116</v>
      </c>
      <c r="C113" s="163">
        <v>102904</v>
      </c>
      <c r="D113" s="163">
        <v>92528</v>
      </c>
      <c r="E113" s="163">
        <v>13883</v>
      </c>
      <c r="F113" s="163">
        <v>67210</v>
      </c>
      <c r="G113" s="163">
        <v>65652</v>
      </c>
      <c r="H113" s="163">
        <v>76293</v>
      </c>
      <c r="I113" s="164">
        <f t="shared" si="47"/>
        <v>0.16208188630963272</v>
      </c>
      <c r="J113" s="165">
        <f t="shared" si="44"/>
        <v>4.4954260606497156</v>
      </c>
      <c r="K113" s="163">
        <f t="shared" si="45"/>
        <v>10641</v>
      </c>
      <c r="L113" s="163">
        <f t="shared" si="46"/>
        <v>62410</v>
      </c>
      <c r="M113" s="164">
        <f t="shared" si="48"/>
        <v>2.2107554398194396E-3</v>
      </c>
      <c r="N113" s="79"/>
    </row>
    <row r="114" spans="1:14" x14ac:dyDescent="0.25">
      <c r="A114" s="1"/>
      <c r="B114" s="162" t="s">
        <v>123</v>
      </c>
      <c r="C114" s="163">
        <v>16800</v>
      </c>
      <c r="D114" s="163">
        <v>18644</v>
      </c>
      <c r="E114" s="163">
        <v>9005</v>
      </c>
      <c r="F114" s="163">
        <v>29461</v>
      </c>
      <c r="G114" s="163">
        <v>41263</v>
      </c>
      <c r="H114" s="163">
        <v>42135</v>
      </c>
      <c r="I114" s="164">
        <f t="shared" si="47"/>
        <v>2.113273392627768E-2</v>
      </c>
      <c r="J114" s="165">
        <f t="shared" si="44"/>
        <v>3.6790671848972796</v>
      </c>
      <c r="K114" s="163">
        <f t="shared" si="45"/>
        <v>872</v>
      </c>
      <c r="L114" s="163">
        <f t="shared" si="46"/>
        <v>33130</v>
      </c>
      <c r="M114" s="164">
        <f t="shared" si="48"/>
        <v>1.2209531733814649E-3</v>
      </c>
      <c r="N114" s="79"/>
    </row>
    <row r="115" spans="1:14" x14ac:dyDescent="0.25">
      <c r="A115" s="1"/>
      <c r="B115" s="162" t="s">
        <v>119</v>
      </c>
      <c r="C115" s="163">
        <v>28295</v>
      </c>
      <c r="D115" s="163">
        <v>29965</v>
      </c>
      <c r="E115" s="163">
        <v>19818</v>
      </c>
      <c r="F115" s="163">
        <v>36897</v>
      </c>
      <c r="G115" s="163">
        <v>41249</v>
      </c>
      <c r="H115" s="163">
        <v>42266</v>
      </c>
      <c r="I115" s="164">
        <f t="shared" si="47"/>
        <v>2.4655143154985515E-2</v>
      </c>
      <c r="J115" s="165">
        <f t="shared" si="44"/>
        <v>1.1327076395196287</v>
      </c>
      <c r="K115" s="163">
        <f t="shared" si="45"/>
        <v>1017</v>
      </c>
      <c r="L115" s="163">
        <f t="shared" si="46"/>
        <v>22448</v>
      </c>
      <c r="M115" s="164">
        <f t="shared" si="48"/>
        <v>1.2247491830103476E-3</v>
      </c>
      <c r="N115" s="79"/>
    </row>
    <row r="116" spans="1:14" x14ac:dyDescent="0.25">
      <c r="A116" s="1"/>
      <c r="B116" s="162" t="s">
        <v>128</v>
      </c>
      <c r="C116" s="163">
        <v>4205</v>
      </c>
      <c r="D116" s="163">
        <v>5890</v>
      </c>
      <c r="E116" s="163">
        <v>2343</v>
      </c>
      <c r="F116" s="163">
        <v>2314</v>
      </c>
      <c r="G116" s="163">
        <v>11983</v>
      </c>
      <c r="H116" s="163">
        <v>11780</v>
      </c>
      <c r="I116" s="164">
        <f t="shared" si="47"/>
        <v>-1.6940665943419808E-2</v>
      </c>
      <c r="J116" s="165">
        <f t="shared" si="44"/>
        <v>4.0277422108408025</v>
      </c>
      <c r="K116" s="163">
        <f t="shared" si="45"/>
        <v>-203</v>
      </c>
      <c r="L116" s="163">
        <f t="shared" si="46"/>
        <v>9437</v>
      </c>
      <c r="M116" s="164">
        <f t="shared" si="48"/>
        <v>3.4135109487204592E-4</v>
      </c>
      <c r="N116" s="79"/>
    </row>
    <row r="117" spans="1:14" x14ac:dyDescent="0.25">
      <c r="A117" s="161" t="s">
        <v>144</v>
      </c>
      <c r="B117" s="162" t="s">
        <v>131</v>
      </c>
      <c r="C117" s="163">
        <v>12806</v>
      </c>
      <c r="D117" s="163">
        <v>13480</v>
      </c>
      <c r="E117" s="163">
        <v>7286</v>
      </c>
      <c r="F117" s="163">
        <v>3610</v>
      </c>
      <c r="G117" s="163">
        <v>7507</v>
      </c>
      <c r="H117" s="163">
        <v>7656</v>
      </c>
      <c r="I117" s="164">
        <f t="shared" si="47"/>
        <v>1.9848141734381208E-2</v>
      </c>
      <c r="J117" s="165">
        <f t="shared" si="44"/>
        <v>5.0782322261872181E-2</v>
      </c>
      <c r="K117" s="163">
        <f t="shared" si="45"/>
        <v>149</v>
      </c>
      <c r="L117" s="163">
        <f t="shared" si="46"/>
        <v>370</v>
      </c>
      <c r="M117" s="164">
        <f t="shared" si="48"/>
        <v>2.2184923449409031E-4</v>
      </c>
      <c r="N117" s="79"/>
    </row>
    <row r="118" spans="1:14" x14ac:dyDescent="0.25">
      <c r="A118" s="167" t="s">
        <v>145</v>
      </c>
      <c r="B118" s="168" t="s">
        <v>145</v>
      </c>
      <c r="C118" s="169">
        <f t="shared" ref="C118:H118" si="49">C110-SUM(C111:C117)</f>
        <v>134857</v>
      </c>
      <c r="D118" s="169">
        <f t="shared" si="49"/>
        <v>164336</v>
      </c>
      <c r="E118" s="169">
        <f t="shared" si="49"/>
        <v>60607</v>
      </c>
      <c r="F118" s="169">
        <f t="shared" si="49"/>
        <v>102081</v>
      </c>
      <c r="G118" s="169">
        <f t="shared" si="49"/>
        <v>208027</v>
      </c>
      <c r="H118" s="169">
        <f t="shared" si="49"/>
        <v>212048</v>
      </c>
      <c r="I118" s="170">
        <f t="shared" si="47"/>
        <v>1.9329221687569342E-2</v>
      </c>
      <c r="J118" s="171">
        <f t="shared" si="44"/>
        <v>2.4987377695645718</v>
      </c>
      <c r="K118" s="169">
        <f>H118-G118</f>
        <v>4021</v>
      </c>
      <c r="L118" s="169">
        <f t="shared" si="46"/>
        <v>151441</v>
      </c>
      <c r="M118" s="170">
        <f t="shared" si="48"/>
        <v>6.1445515250787433E-3</v>
      </c>
      <c r="N118" s="79"/>
    </row>
    <row r="119" spans="1:14" s="144" customFormat="1" x14ac:dyDescent="0.25">
      <c r="B119" s="153" t="s">
        <v>51</v>
      </c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</row>
    <row r="120" spans="1:14" x14ac:dyDescent="0.25">
      <c r="A120" s="1">
        <v>3</v>
      </c>
      <c r="B120" s="154" t="s">
        <v>68</v>
      </c>
      <c r="C120" s="176">
        <v>535197</v>
      </c>
      <c r="D120" s="176">
        <v>503437</v>
      </c>
      <c r="E120" s="176">
        <v>216673</v>
      </c>
      <c r="F120" s="176">
        <v>359169</v>
      </c>
      <c r="G120" s="176">
        <v>543499</v>
      </c>
      <c r="H120" s="176">
        <v>576462</v>
      </c>
      <c r="I120" s="177">
        <f>IFERROR(H120/G120-1,"-")</f>
        <v>6.0649605611049928E-2</v>
      </c>
      <c r="J120" s="177">
        <f>IFERROR(H120/E120-1,"-")</f>
        <v>1.6605160772223582</v>
      </c>
      <c r="K120" s="176">
        <f>H120-G120</f>
        <v>32963</v>
      </c>
      <c r="L120" s="176">
        <f>H120-E120</f>
        <v>359789</v>
      </c>
      <c r="M120" s="177">
        <f>H120/H$8</f>
        <v>1.6704238951793661E-2</v>
      </c>
      <c r="N120" s="79"/>
    </row>
    <row r="121" spans="1:14" x14ac:dyDescent="0.25">
      <c r="A121" s="1" t="s">
        <v>96</v>
      </c>
      <c r="B121" s="157" t="s">
        <v>97</v>
      </c>
      <c r="C121" s="158">
        <v>266568</v>
      </c>
      <c r="D121" s="158">
        <v>235408</v>
      </c>
      <c r="E121" s="158">
        <v>116562</v>
      </c>
      <c r="F121" s="158">
        <v>206631</v>
      </c>
      <c r="G121" s="158">
        <v>271944</v>
      </c>
      <c r="H121" s="158">
        <v>302350</v>
      </c>
      <c r="I121" s="159">
        <f>IFERROR(H121/G121-1,"-")</f>
        <v>0.11180978436736977</v>
      </c>
      <c r="J121" s="160">
        <f t="shared" ref="J121:J132" si="50">IFERROR(H121/E121-1,"-")</f>
        <v>1.5938985261062784</v>
      </c>
      <c r="K121" s="158">
        <f t="shared" ref="K121:K131" si="51">H121-G121</f>
        <v>30406</v>
      </c>
      <c r="L121" s="158">
        <f t="shared" ref="L121:L132" si="52">H121-E121</f>
        <v>185788</v>
      </c>
      <c r="M121" s="159">
        <f>H121/H$8</f>
        <v>8.7612481778067131E-3</v>
      </c>
      <c r="N121" s="79"/>
    </row>
    <row r="122" spans="1:14" x14ac:dyDescent="0.25">
      <c r="A122" s="161" t="s">
        <v>103</v>
      </c>
      <c r="B122" s="162" t="s">
        <v>103</v>
      </c>
      <c r="C122" s="163">
        <v>136290</v>
      </c>
      <c r="D122" s="163">
        <v>110711</v>
      </c>
      <c r="E122" s="163">
        <v>45374</v>
      </c>
      <c r="F122" s="163">
        <v>96469</v>
      </c>
      <c r="G122" s="163">
        <v>128559</v>
      </c>
      <c r="H122" s="163">
        <v>120954</v>
      </c>
      <c r="I122" s="164">
        <f>IFERROR(H122/G122-1,"-")</f>
        <v>-5.9155718386110667E-2</v>
      </c>
      <c r="J122" s="165">
        <f t="shared" si="50"/>
        <v>1.6657116410279014</v>
      </c>
      <c r="K122" s="163">
        <f t="shared" si="51"/>
        <v>-7605</v>
      </c>
      <c r="L122" s="163">
        <f t="shared" si="52"/>
        <v>75580</v>
      </c>
      <c r="M122" s="164">
        <f>H122/H$8</f>
        <v>3.5049049515410392E-3</v>
      </c>
      <c r="N122" s="79"/>
    </row>
    <row r="123" spans="1:14" x14ac:dyDescent="0.25">
      <c r="A123" s="161" t="s">
        <v>100</v>
      </c>
      <c r="B123" s="162" t="s">
        <v>100</v>
      </c>
      <c r="C123" s="163">
        <v>130278</v>
      </c>
      <c r="D123" s="163">
        <v>124697</v>
      </c>
      <c r="E123" s="163">
        <v>71188</v>
      </c>
      <c r="F123" s="163">
        <v>110162</v>
      </c>
      <c r="G123" s="163">
        <v>143385</v>
      </c>
      <c r="H123" s="163">
        <v>181396</v>
      </c>
      <c r="I123" s="164">
        <f>IFERROR(H123/G123-1,"-")</f>
        <v>0.26509746486731522</v>
      </c>
      <c r="J123" s="165">
        <f t="shared" si="50"/>
        <v>1.548126088666629</v>
      </c>
      <c r="K123" s="163">
        <f t="shared" si="51"/>
        <v>38011</v>
      </c>
      <c r="L123" s="163">
        <f t="shared" si="52"/>
        <v>110208</v>
      </c>
      <c r="M123" s="164">
        <f>H123/H$8</f>
        <v>5.2563432262656747E-3</v>
      </c>
      <c r="N123" s="79"/>
    </row>
    <row r="124" spans="1:14" x14ac:dyDescent="0.25">
      <c r="A124" s="1"/>
      <c r="B124" s="157" t="s">
        <v>107</v>
      </c>
      <c r="C124" s="158">
        <v>268629</v>
      </c>
      <c r="D124" s="158">
        <v>268029</v>
      </c>
      <c r="E124" s="158">
        <v>100111</v>
      </c>
      <c r="F124" s="158">
        <v>152538</v>
      </c>
      <c r="G124" s="158">
        <v>271555</v>
      </c>
      <c r="H124" s="158">
        <v>274112</v>
      </c>
      <c r="I124" s="159">
        <f>IFERROR(H124/G124-1,"-")</f>
        <v>9.4161403767192287E-3</v>
      </c>
      <c r="J124" s="160">
        <f t="shared" si="50"/>
        <v>1.7380807303892678</v>
      </c>
      <c r="K124" s="158">
        <f t="shared" si="51"/>
        <v>2557</v>
      </c>
      <c r="L124" s="158">
        <f t="shared" si="52"/>
        <v>174001</v>
      </c>
      <c r="M124" s="159">
        <f>H124/H$8</f>
        <v>7.9429907739869479E-3</v>
      </c>
      <c r="N124" s="79"/>
    </row>
    <row r="125" spans="1:14" s="56" customFormat="1" x14ac:dyDescent="0.25">
      <c r="B125" s="162" t="s">
        <v>110</v>
      </c>
      <c r="C125" s="163">
        <v>36190</v>
      </c>
      <c r="D125" s="163">
        <v>33000</v>
      </c>
      <c r="E125" s="163">
        <v>11431</v>
      </c>
      <c r="F125" s="163">
        <v>11117</v>
      </c>
      <c r="G125" s="163">
        <v>33351</v>
      </c>
      <c r="H125" s="163">
        <v>40267</v>
      </c>
      <c r="I125" s="164">
        <f t="shared" ref="I125:I132" si="53">IFERROR(H125/G125-1,"-")</f>
        <v>0.2073700938502594</v>
      </c>
      <c r="J125" s="165">
        <f t="shared" si="50"/>
        <v>2.5226139445367859</v>
      </c>
      <c r="K125" s="163">
        <f t="shared" si="51"/>
        <v>6916</v>
      </c>
      <c r="L125" s="163">
        <f t="shared" si="52"/>
        <v>28836</v>
      </c>
      <c r="M125" s="164">
        <f t="shared" ref="M125:M132" si="54">H125/H$8</f>
        <v>1.1668238147039621E-3</v>
      </c>
      <c r="N125" s="166"/>
    </row>
    <row r="126" spans="1:14" s="56" customFormat="1" x14ac:dyDescent="0.25">
      <c r="B126" s="162" t="s">
        <v>113</v>
      </c>
      <c r="C126" s="163">
        <v>35550</v>
      </c>
      <c r="D126" s="163">
        <v>30865</v>
      </c>
      <c r="E126" s="163">
        <v>11548</v>
      </c>
      <c r="F126" s="163">
        <v>23428</v>
      </c>
      <c r="G126" s="163">
        <v>34791</v>
      </c>
      <c r="H126" s="163">
        <v>43445</v>
      </c>
      <c r="I126" s="164">
        <f t="shared" si="53"/>
        <v>0.24874249087407674</v>
      </c>
      <c r="J126" s="165">
        <f t="shared" si="50"/>
        <v>2.7621233113959125</v>
      </c>
      <c r="K126" s="163">
        <f t="shared" si="51"/>
        <v>8654</v>
      </c>
      <c r="L126" s="163">
        <f t="shared" si="52"/>
        <v>31897</v>
      </c>
      <c r="M126" s="164">
        <f t="shared" si="54"/>
        <v>1.2589132696702917E-3</v>
      </c>
      <c r="N126" s="166"/>
    </row>
    <row r="127" spans="1:14" x14ac:dyDescent="0.25">
      <c r="A127" s="1"/>
      <c r="B127" s="162" t="s">
        <v>116</v>
      </c>
      <c r="C127" s="163">
        <v>18689</v>
      </c>
      <c r="D127" s="163">
        <v>20310</v>
      </c>
      <c r="E127" s="163">
        <v>7014</v>
      </c>
      <c r="F127" s="163">
        <v>18250</v>
      </c>
      <c r="G127" s="163">
        <v>23874</v>
      </c>
      <c r="H127" s="163">
        <v>26737</v>
      </c>
      <c r="I127" s="164">
        <f t="shared" si="53"/>
        <v>0.11992125324620928</v>
      </c>
      <c r="J127" s="165">
        <f t="shared" si="50"/>
        <v>2.8119475335044197</v>
      </c>
      <c r="K127" s="163">
        <f t="shared" si="51"/>
        <v>2863</v>
      </c>
      <c r="L127" s="163">
        <f t="shared" si="52"/>
        <v>19723</v>
      </c>
      <c r="M127" s="164">
        <f t="shared" si="54"/>
        <v>7.7476266753768184E-4</v>
      </c>
      <c r="N127" s="79"/>
    </row>
    <row r="128" spans="1:14" x14ac:dyDescent="0.25">
      <c r="A128" s="1"/>
      <c r="B128" s="162" t="s">
        <v>123</v>
      </c>
      <c r="C128" s="163">
        <v>4857</v>
      </c>
      <c r="D128" s="163">
        <v>4930</v>
      </c>
      <c r="E128" s="163">
        <v>1882</v>
      </c>
      <c r="F128" s="163">
        <v>3678</v>
      </c>
      <c r="G128" s="163">
        <v>6463</v>
      </c>
      <c r="H128" s="163">
        <v>7383</v>
      </c>
      <c r="I128" s="164">
        <f t="shared" si="53"/>
        <v>0.14234875444839856</v>
      </c>
      <c r="J128" s="165">
        <f t="shared" si="50"/>
        <v>2.9229543039319874</v>
      </c>
      <c r="K128" s="163">
        <f t="shared" si="51"/>
        <v>920</v>
      </c>
      <c r="L128" s="163">
        <f t="shared" si="52"/>
        <v>5501</v>
      </c>
      <c r="M128" s="164">
        <f t="shared" si="54"/>
        <v>2.1393846633618974E-4</v>
      </c>
      <c r="N128" s="79"/>
    </row>
    <row r="129" spans="1:14" x14ac:dyDescent="0.25">
      <c r="A129" s="1"/>
      <c r="B129" s="162" t="s">
        <v>119</v>
      </c>
      <c r="C129" s="163">
        <v>5017</v>
      </c>
      <c r="D129" s="163">
        <v>3923</v>
      </c>
      <c r="E129" s="163">
        <v>1919</v>
      </c>
      <c r="F129" s="163">
        <v>3450</v>
      </c>
      <c r="G129" s="163">
        <v>4851</v>
      </c>
      <c r="H129" s="163">
        <v>5958</v>
      </c>
      <c r="I129" s="164">
        <f t="shared" si="53"/>
        <v>0.22820037105751401</v>
      </c>
      <c r="J129" s="165">
        <f t="shared" si="50"/>
        <v>2.1047420531526835</v>
      </c>
      <c r="K129" s="163">
        <f t="shared" si="51"/>
        <v>1107</v>
      </c>
      <c r="L129" s="163">
        <f t="shared" si="52"/>
        <v>4039</v>
      </c>
      <c r="M129" s="164">
        <f t="shared" si="54"/>
        <v>1.7264599518231321E-4</v>
      </c>
      <c r="N129" s="79"/>
    </row>
    <row r="130" spans="1:14" x14ac:dyDescent="0.25">
      <c r="A130" s="1"/>
      <c r="B130" s="162" t="s">
        <v>128</v>
      </c>
      <c r="C130" s="163">
        <v>4529</v>
      </c>
      <c r="D130" s="163">
        <v>4303</v>
      </c>
      <c r="E130" s="163">
        <v>1701</v>
      </c>
      <c r="F130" s="163">
        <v>1442</v>
      </c>
      <c r="G130" s="163">
        <v>2747</v>
      </c>
      <c r="H130" s="163">
        <v>3505</v>
      </c>
      <c r="I130" s="164">
        <f t="shared" si="53"/>
        <v>0.27593738623953401</v>
      </c>
      <c r="J130" s="165">
        <f t="shared" si="50"/>
        <v>1.0605526161081715</v>
      </c>
      <c r="K130" s="163">
        <f t="shared" si="51"/>
        <v>758</v>
      </c>
      <c r="L130" s="163">
        <f t="shared" si="52"/>
        <v>1804</v>
      </c>
      <c r="M130" s="164">
        <f t="shared" si="54"/>
        <v>1.0156499045216647E-4</v>
      </c>
      <c r="N130" s="79"/>
    </row>
    <row r="131" spans="1:14" x14ac:dyDescent="0.25">
      <c r="A131" s="161" t="s">
        <v>144</v>
      </c>
      <c r="B131" s="162" t="s">
        <v>131</v>
      </c>
      <c r="C131" s="163">
        <v>7923</v>
      </c>
      <c r="D131" s="163">
        <v>5879</v>
      </c>
      <c r="E131" s="163">
        <v>2155</v>
      </c>
      <c r="F131" s="163">
        <v>2010</v>
      </c>
      <c r="G131" s="163">
        <v>4022</v>
      </c>
      <c r="H131" s="163">
        <v>4912</v>
      </c>
      <c r="I131" s="164">
        <f t="shared" si="53"/>
        <v>0.22128294380905023</v>
      </c>
      <c r="J131" s="165">
        <f t="shared" si="50"/>
        <v>1.2793503480278421</v>
      </c>
      <c r="K131" s="163">
        <f t="shared" si="51"/>
        <v>890</v>
      </c>
      <c r="L131" s="163">
        <f t="shared" si="52"/>
        <v>2757</v>
      </c>
      <c r="M131" s="164">
        <f t="shared" si="54"/>
        <v>1.4233587249673087E-4</v>
      </c>
      <c r="N131" s="79"/>
    </row>
    <row r="132" spans="1:14" x14ac:dyDescent="0.25">
      <c r="A132" s="167" t="s">
        <v>145</v>
      </c>
      <c r="B132" s="168" t="s">
        <v>145</v>
      </c>
      <c r="C132" s="169">
        <f t="shared" ref="C132:H132" si="55">C124-SUM(C125:C131)</f>
        <v>155874</v>
      </c>
      <c r="D132" s="169">
        <f t="shared" si="55"/>
        <v>164819</v>
      </c>
      <c r="E132" s="169">
        <f t="shared" si="55"/>
        <v>62461</v>
      </c>
      <c r="F132" s="169">
        <f t="shared" si="55"/>
        <v>89163</v>
      </c>
      <c r="G132" s="169">
        <f t="shared" si="55"/>
        <v>161456</v>
      </c>
      <c r="H132" s="169">
        <f t="shared" si="55"/>
        <v>141905</v>
      </c>
      <c r="I132" s="170">
        <f t="shared" si="53"/>
        <v>-0.12109181448815776</v>
      </c>
      <c r="J132" s="171">
        <f t="shared" si="50"/>
        <v>1.2718976641424247</v>
      </c>
      <c r="K132" s="169">
        <f>H132-G132</f>
        <v>-19551</v>
      </c>
      <c r="L132" s="169">
        <f t="shared" si="52"/>
        <v>79444</v>
      </c>
      <c r="M132" s="170">
        <f t="shared" si="54"/>
        <v>4.1120056976076125E-3</v>
      </c>
      <c r="N132" s="79"/>
    </row>
    <row r="133" spans="1:14" s="144" customFormat="1" x14ac:dyDescent="0.25">
      <c r="B133" s="153" t="s">
        <v>52</v>
      </c>
      <c r="C133" s="151"/>
      <c r="D133" s="151"/>
      <c r="E133" s="151"/>
      <c r="F133" s="151"/>
      <c r="G133" s="151"/>
      <c r="H133" s="151"/>
      <c r="I133" s="151"/>
      <c r="J133" s="151"/>
      <c r="K133" s="151"/>
      <c r="L133" s="151"/>
      <c r="M133" s="151"/>
    </row>
    <row r="134" spans="1:14" x14ac:dyDescent="0.25">
      <c r="A134" s="1">
        <v>3</v>
      </c>
      <c r="B134" s="154" t="s">
        <v>68</v>
      </c>
      <c r="C134" s="176">
        <v>2070855</v>
      </c>
      <c r="D134" s="176">
        <v>1856756</v>
      </c>
      <c r="E134" s="176">
        <v>610766</v>
      </c>
      <c r="F134" s="176">
        <v>774989</v>
      </c>
      <c r="G134" s="176">
        <v>1753117</v>
      </c>
      <c r="H134" s="176">
        <v>1886738</v>
      </c>
      <c r="I134" s="177">
        <f>IFERROR(H134/G134-1,"-")</f>
        <v>7.6219100037247856E-2</v>
      </c>
      <c r="J134" s="177">
        <f>IFERROR(H134/E134-1,"-")</f>
        <v>2.0891339727489742</v>
      </c>
      <c r="K134" s="176">
        <f>H134-G134</f>
        <v>133621</v>
      </c>
      <c r="L134" s="176">
        <f>H134-E134</f>
        <v>1275972</v>
      </c>
      <c r="M134" s="177">
        <f>H134/H$8</f>
        <v>5.4672332940296622E-2</v>
      </c>
      <c r="N134" s="79"/>
    </row>
    <row r="135" spans="1:14" x14ac:dyDescent="0.25">
      <c r="A135" s="1" t="s">
        <v>96</v>
      </c>
      <c r="B135" s="157" t="s">
        <v>97</v>
      </c>
      <c r="C135" s="158">
        <v>212961</v>
      </c>
      <c r="D135" s="158">
        <v>192906</v>
      </c>
      <c r="E135" s="158">
        <v>77176</v>
      </c>
      <c r="F135" s="158">
        <v>141993</v>
      </c>
      <c r="G135" s="158">
        <v>105219</v>
      </c>
      <c r="H135" s="158">
        <v>114083</v>
      </c>
      <c r="I135" s="159">
        <f>IFERROR(H135/G135-1,"-")</f>
        <v>8.4243340081163964E-2</v>
      </c>
      <c r="J135" s="160">
        <f t="shared" ref="J135:J146" si="56">IFERROR(H135/E135-1,"-")</f>
        <v>0.47821861718669023</v>
      </c>
      <c r="K135" s="158">
        <f t="shared" ref="K135:K145" si="57">H135-G135</f>
        <v>8864</v>
      </c>
      <c r="L135" s="158">
        <f t="shared" ref="L135:L146" si="58">H135-E135</f>
        <v>36907</v>
      </c>
      <c r="M135" s="159">
        <f>H135/H$8</f>
        <v>3.3058027976475058E-3</v>
      </c>
      <c r="N135" s="79"/>
    </row>
    <row r="136" spans="1:14" x14ac:dyDescent="0.25">
      <c r="A136" s="161" t="s">
        <v>103</v>
      </c>
      <c r="B136" s="162" t="s">
        <v>103</v>
      </c>
      <c r="C136" s="163">
        <v>148508</v>
      </c>
      <c r="D136" s="163">
        <v>94828</v>
      </c>
      <c r="E136" s="163">
        <v>51058</v>
      </c>
      <c r="F136" s="163">
        <v>86437</v>
      </c>
      <c r="G136" s="163">
        <v>57546</v>
      </c>
      <c r="H136" s="163">
        <v>60090</v>
      </c>
      <c r="I136" s="164">
        <f>IFERROR(H136/G136-1,"-")</f>
        <v>4.4208111771452341E-2</v>
      </c>
      <c r="J136" s="165">
        <f t="shared" si="56"/>
        <v>0.1768968623917897</v>
      </c>
      <c r="K136" s="163">
        <f t="shared" si="57"/>
        <v>2544</v>
      </c>
      <c r="L136" s="163">
        <f t="shared" si="58"/>
        <v>9032</v>
      </c>
      <c r="M136" s="164">
        <f>H136/H$8</f>
        <v>1.741238309920309E-3</v>
      </c>
      <c r="N136" s="79"/>
    </row>
    <row r="137" spans="1:14" x14ac:dyDescent="0.25">
      <c r="A137" s="161" t="s">
        <v>100</v>
      </c>
      <c r="B137" s="162" t="s">
        <v>100</v>
      </c>
      <c r="C137" s="163">
        <v>64453</v>
      </c>
      <c r="D137" s="163">
        <v>98078</v>
      </c>
      <c r="E137" s="163">
        <v>26118</v>
      </c>
      <c r="F137" s="163">
        <v>55556</v>
      </c>
      <c r="G137" s="163">
        <v>47673</v>
      </c>
      <c r="H137" s="163">
        <v>53993</v>
      </c>
      <c r="I137" s="164">
        <f>IFERROR(H137/G137-1,"-")</f>
        <v>0.132569798418392</v>
      </c>
      <c r="J137" s="165">
        <f t="shared" si="56"/>
        <v>1.0672716134466653</v>
      </c>
      <c r="K137" s="163">
        <f t="shared" si="57"/>
        <v>6320</v>
      </c>
      <c r="L137" s="163">
        <f t="shared" si="58"/>
        <v>27875</v>
      </c>
      <c r="M137" s="164">
        <f>H137/H$8</f>
        <v>1.5645644877271966E-3</v>
      </c>
      <c r="N137" s="79"/>
    </row>
    <row r="138" spans="1:14" x14ac:dyDescent="0.25">
      <c r="A138" s="1"/>
      <c r="B138" s="157" t="s">
        <v>107</v>
      </c>
      <c r="C138" s="158">
        <v>1857894</v>
      </c>
      <c r="D138" s="158">
        <v>1663850</v>
      </c>
      <c r="E138" s="158">
        <v>533590</v>
      </c>
      <c r="F138" s="158">
        <v>632996</v>
      </c>
      <c r="G138" s="158">
        <v>1647898</v>
      </c>
      <c r="H138" s="158">
        <v>1772655</v>
      </c>
      <c r="I138" s="159">
        <f>IFERROR(H138/G138-1,"-")</f>
        <v>7.5706748840037363E-2</v>
      </c>
      <c r="J138" s="160">
        <f t="shared" si="56"/>
        <v>2.3221293502501923</v>
      </c>
      <c r="K138" s="158">
        <f t="shared" si="57"/>
        <v>124757</v>
      </c>
      <c r="L138" s="158">
        <f t="shared" si="58"/>
        <v>1239065</v>
      </c>
      <c r="M138" s="159">
        <f>H138/H$8</f>
        <v>5.1366530142649115E-2</v>
      </c>
      <c r="N138" s="79"/>
    </row>
    <row r="139" spans="1:14" s="56" customFormat="1" x14ac:dyDescent="0.25">
      <c r="B139" s="162" t="s">
        <v>110</v>
      </c>
      <c r="C139" s="163">
        <v>1012432</v>
      </c>
      <c r="D139" s="163">
        <v>847716</v>
      </c>
      <c r="E139" s="163">
        <v>226701</v>
      </c>
      <c r="F139" s="163">
        <v>182984</v>
      </c>
      <c r="G139" s="163">
        <v>740061</v>
      </c>
      <c r="H139" s="163">
        <v>745732</v>
      </c>
      <c r="I139" s="164">
        <f t="shared" ref="I139:I146" si="59">IFERROR(H139/G139-1,"-")</f>
        <v>7.6628818435238166E-3</v>
      </c>
      <c r="J139" s="165">
        <f t="shared" si="56"/>
        <v>2.2894958557747871</v>
      </c>
      <c r="K139" s="163">
        <f t="shared" si="57"/>
        <v>5671</v>
      </c>
      <c r="L139" s="163">
        <f t="shared" si="58"/>
        <v>519031</v>
      </c>
      <c r="M139" s="164">
        <f t="shared" ref="M139:M146" si="60">H139/H$8</f>
        <v>2.1609204981419401E-2</v>
      </c>
      <c r="N139" s="166"/>
    </row>
    <row r="140" spans="1:14" s="56" customFormat="1" x14ac:dyDescent="0.25">
      <c r="B140" s="162" t="s">
        <v>113</v>
      </c>
      <c r="C140" s="163">
        <v>127265</v>
      </c>
      <c r="D140" s="163">
        <v>113771</v>
      </c>
      <c r="E140" s="163">
        <v>45672</v>
      </c>
      <c r="F140" s="163">
        <v>69325</v>
      </c>
      <c r="G140" s="163">
        <v>132461</v>
      </c>
      <c r="H140" s="163">
        <v>181229</v>
      </c>
      <c r="I140" s="164">
        <f t="shared" si="59"/>
        <v>0.36816874400767019</v>
      </c>
      <c r="J140" s="165">
        <f t="shared" si="56"/>
        <v>2.9680548257137853</v>
      </c>
      <c r="K140" s="163">
        <f t="shared" si="57"/>
        <v>48768</v>
      </c>
      <c r="L140" s="163">
        <f t="shared" si="58"/>
        <v>135557</v>
      </c>
      <c r="M140" s="164">
        <f t="shared" si="60"/>
        <v>5.2515040384181677E-3</v>
      </c>
      <c r="N140" s="166"/>
    </row>
    <row r="141" spans="1:14" x14ac:dyDescent="0.25">
      <c r="A141" s="1"/>
      <c r="B141" s="162" t="s">
        <v>116</v>
      </c>
      <c r="C141" s="163">
        <v>159535</v>
      </c>
      <c r="D141" s="163">
        <v>132722</v>
      </c>
      <c r="E141" s="163">
        <v>42455</v>
      </c>
      <c r="F141" s="163">
        <v>94016</v>
      </c>
      <c r="G141" s="163">
        <v>171222</v>
      </c>
      <c r="H141" s="163">
        <v>162316</v>
      </c>
      <c r="I141" s="164">
        <f t="shared" si="59"/>
        <v>-5.2014343951127806E-2</v>
      </c>
      <c r="J141" s="165">
        <f t="shared" si="56"/>
        <v>2.8232481450948064</v>
      </c>
      <c r="K141" s="163">
        <f t="shared" si="57"/>
        <v>-8906</v>
      </c>
      <c r="L141" s="163">
        <f t="shared" si="58"/>
        <v>119861</v>
      </c>
      <c r="M141" s="164">
        <f t="shared" si="60"/>
        <v>4.7034587703948224E-3</v>
      </c>
      <c r="N141" s="79"/>
    </row>
    <row r="142" spans="1:14" x14ac:dyDescent="0.25">
      <c r="A142" s="1"/>
      <c r="B142" s="162" t="s">
        <v>123</v>
      </c>
      <c r="C142" s="163">
        <v>37533</v>
      </c>
      <c r="D142" s="163">
        <v>38846</v>
      </c>
      <c r="E142" s="163">
        <v>8958</v>
      </c>
      <c r="F142" s="163">
        <v>22357</v>
      </c>
      <c r="G142" s="163">
        <v>60881</v>
      </c>
      <c r="H142" s="163">
        <v>78552</v>
      </c>
      <c r="I142" s="164">
        <f t="shared" si="59"/>
        <v>0.29025475928450595</v>
      </c>
      <c r="J142" s="165">
        <f t="shared" si="56"/>
        <v>7.7689216342933687</v>
      </c>
      <c r="K142" s="163">
        <f t="shared" si="57"/>
        <v>17671</v>
      </c>
      <c r="L142" s="163">
        <f t="shared" si="58"/>
        <v>69594</v>
      </c>
      <c r="M142" s="164">
        <f t="shared" si="60"/>
        <v>2.2762148730381114E-3</v>
      </c>
      <c r="N142" s="79"/>
    </row>
    <row r="143" spans="1:14" x14ac:dyDescent="0.25">
      <c r="A143" s="1"/>
      <c r="B143" s="162" t="s">
        <v>119</v>
      </c>
      <c r="C143" s="163">
        <v>39264</v>
      </c>
      <c r="D143" s="163">
        <v>39195</v>
      </c>
      <c r="E143" s="163">
        <v>12571</v>
      </c>
      <c r="F143" s="163">
        <v>20808</v>
      </c>
      <c r="G143" s="163">
        <v>32138</v>
      </c>
      <c r="H143" s="163">
        <v>40929</v>
      </c>
      <c r="I143" s="164">
        <f t="shared" si="59"/>
        <v>0.27353911257701169</v>
      </c>
      <c r="J143" s="165">
        <f t="shared" si="56"/>
        <v>2.2558269031898814</v>
      </c>
      <c r="K143" s="163">
        <f t="shared" si="57"/>
        <v>8791</v>
      </c>
      <c r="L143" s="163">
        <f t="shared" si="58"/>
        <v>28358</v>
      </c>
      <c r="M143" s="164">
        <f t="shared" si="60"/>
        <v>1.1860067030575524E-3</v>
      </c>
      <c r="N143" s="79"/>
    </row>
    <row r="144" spans="1:14" x14ac:dyDescent="0.25">
      <c r="A144" s="1"/>
      <c r="B144" s="162" t="s">
        <v>128</v>
      </c>
      <c r="C144" s="163">
        <v>17025</v>
      </c>
      <c r="D144" s="163">
        <v>18681</v>
      </c>
      <c r="E144" s="163">
        <v>15372</v>
      </c>
      <c r="F144" s="163">
        <v>9958</v>
      </c>
      <c r="G144" s="163">
        <v>24691</v>
      </c>
      <c r="H144" s="163">
        <v>28155</v>
      </c>
      <c r="I144" s="164">
        <f t="shared" si="59"/>
        <v>0.14029403426349685</v>
      </c>
      <c r="J144" s="165">
        <f t="shared" si="56"/>
        <v>0.83157689305230287</v>
      </c>
      <c r="K144" s="163">
        <f t="shared" si="57"/>
        <v>3464</v>
      </c>
      <c r="L144" s="163">
        <f t="shared" si="58"/>
        <v>12783</v>
      </c>
      <c r="M144" s="164">
        <f t="shared" si="60"/>
        <v>8.1585229848238144E-4</v>
      </c>
      <c r="N144" s="79"/>
    </row>
    <row r="145" spans="1:14" x14ac:dyDescent="0.25">
      <c r="A145" s="161" t="s">
        <v>144</v>
      </c>
      <c r="B145" s="162" t="s">
        <v>131</v>
      </c>
      <c r="C145" s="163">
        <v>77288</v>
      </c>
      <c r="D145" s="163">
        <v>47882</v>
      </c>
      <c r="E145" s="163">
        <v>29519</v>
      </c>
      <c r="F145" s="163">
        <v>6358</v>
      </c>
      <c r="G145" s="163">
        <v>14264</v>
      </c>
      <c r="H145" s="163">
        <v>21375</v>
      </c>
      <c r="I145" s="164">
        <f t="shared" si="59"/>
        <v>0.49852776219854178</v>
      </c>
      <c r="J145" s="165">
        <f t="shared" si="56"/>
        <v>-0.27589010467834274</v>
      </c>
      <c r="K145" s="163">
        <f t="shared" si="57"/>
        <v>7111</v>
      </c>
      <c r="L145" s="163">
        <f t="shared" si="58"/>
        <v>-8144</v>
      </c>
      <c r="M145" s="164">
        <f t="shared" si="60"/>
        <v>6.1938706730814788E-4</v>
      </c>
      <c r="N145" s="79"/>
    </row>
    <row r="146" spans="1:14" x14ac:dyDescent="0.25">
      <c r="A146" s="167" t="s">
        <v>145</v>
      </c>
      <c r="B146" s="168" t="s">
        <v>145</v>
      </c>
      <c r="C146" s="169">
        <f t="shared" ref="C146:H146" si="61">C138-SUM(C139:C145)</f>
        <v>387552</v>
      </c>
      <c r="D146" s="169">
        <f t="shared" si="61"/>
        <v>425037</v>
      </c>
      <c r="E146" s="169">
        <f t="shared" si="61"/>
        <v>152342</v>
      </c>
      <c r="F146" s="169">
        <f t="shared" si="61"/>
        <v>227190</v>
      </c>
      <c r="G146" s="169">
        <f t="shared" si="61"/>
        <v>472180</v>
      </c>
      <c r="H146" s="169">
        <f t="shared" si="61"/>
        <v>514367</v>
      </c>
      <c r="I146" s="170">
        <f t="shared" si="59"/>
        <v>8.9345164979456992E-2</v>
      </c>
      <c r="J146" s="171">
        <f t="shared" si="56"/>
        <v>2.3763965288626907</v>
      </c>
      <c r="K146" s="169">
        <f>H146-G146</f>
        <v>42187</v>
      </c>
      <c r="L146" s="169">
        <f t="shared" si="58"/>
        <v>362025</v>
      </c>
      <c r="M146" s="170">
        <f t="shared" si="60"/>
        <v>1.4904901410530531E-2</v>
      </c>
      <c r="N146" s="79"/>
    </row>
    <row r="147" spans="1:14" s="144" customFormat="1" x14ac:dyDescent="0.25">
      <c r="B147" s="153" t="s">
        <v>53</v>
      </c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</row>
    <row r="148" spans="1:14" x14ac:dyDescent="0.25">
      <c r="A148" s="1">
        <v>3</v>
      </c>
      <c r="B148" s="154" t="s">
        <v>68</v>
      </c>
      <c r="C148" s="176">
        <v>791792</v>
      </c>
      <c r="D148" s="176">
        <v>721244</v>
      </c>
      <c r="E148" s="176">
        <v>235241</v>
      </c>
      <c r="F148" s="176">
        <v>320278</v>
      </c>
      <c r="G148" s="176">
        <v>622441</v>
      </c>
      <c r="H148" s="176">
        <v>781085</v>
      </c>
      <c r="I148" s="177">
        <f>IFERROR(H148/G148-1,"-")</f>
        <v>0.25487395592513984</v>
      </c>
      <c r="J148" s="177">
        <f>IFERROR(H148/E148-1,"-")</f>
        <v>2.3203608214554436</v>
      </c>
      <c r="K148" s="176">
        <f>H148-G148</f>
        <v>158644</v>
      </c>
      <c r="L148" s="176">
        <f>H148-E148</f>
        <v>545844</v>
      </c>
      <c r="M148" s="177">
        <f>H148/H$8</f>
        <v>2.2633634969281155E-2</v>
      </c>
      <c r="N148" s="79"/>
    </row>
    <row r="149" spans="1:14" x14ac:dyDescent="0.25">
      <c r="A149" s="1" t="s">
        <v>96</v>
      </c>
      <c r="B149" s="157" t="s">
        <v>97</v>
      </c>
      <c r="C149" s="158">
        <v>267197</v>
      </c>
      <c r="D149" s="158">
        <v>261107</v>
      </c>
      <c r="E149" s="158">
        <v>90513</v>
      </c>
      <c r="F149" s="158">
        <v>118326</v>
      </c>
      <c r="G149" s="158">
        <v>251371</v>
      </c>
      <c r="H149" s="158">
        <v>299320</v>
      </c>
      <c r="I149" s="159">
        <f>IFERROR(H149/G149-1,"-")</f>
        <v>0.19074992739814856</v>
      </c>
      <c r="J149" s="160">
        <f t="shared" ref="J149:J160" si="62">IFERROR(H149/E149-1,"-")</f>
        <v>2.3069282865444745</v>
      </c>
      <c r="K149" s="158">
        <f t="shared" ref="K149:K159" si="63">H149-G149</f>
        <v>47949</v>
      </c>
      <c r="L149" s="158">
        <f t="shared" ref="L149:L160" si="64">H149-E149</f>
        <v>208807</v>
      </c>
      <c r="M149" s="159">
        <f>H149/H$8</f>
        <v>8.6734473444058397E-3</v>
      </c>
      <c r="N149" s="79"/>
    </row>
    <row r="150" spans="1:14" x14ac:dyDescent="0.25">
      <c r="A150" s="161" t="s">
        <v>103</v>
      </c>
      <c r="B150" s="162" t="s">
        <v>103</v>
      </c>
      <c r="C150" s="163">
        <v>113785</v>
      </c>
      <c r="D150" s="163">
        <v>111386</v>
      </c>
      <c r="E150" s="163">
        <v>46140</v>
      </c>
      <c r="F150" s="163">
        <v>86621</v>
      </c>
      <c r="G150" s="163">
        <v>153781</v>
      </c>
      <c r="H150" s="163">
        <v>212501</v>
      </c>
      <c r="I150" s="164">
        <f>IFERROR(H150/G150-1,"-")</f>
        <v>0.38184170996416977</v>
      </c>
      <c r="J150" s="165">
        <f t="shared" si="62"/>
        <v>3.6055700043346341</v>
      </c>
      <c r="K150" s="163">
        <f t="shared" si="63"/>
        <v>58720</v>
      </c>
      <c r="L150" s="163">
        <f t="shared" si="64"/>
        <v>166361</v>
      </c>
      <c r="M150" s="164">
        <f>H150/H$8</f>
        <v>6.1576781843297648E-3</v>
      </c>
      <c r="N150" s="79"/>
    </row>
    <row r="151" spans="1:14" x14ac:dyDescent="0.25">
      <c r="A151" s="161" t="s">
        <v>100</v>
      </c>
      <c r="B151" s="162" t="s">
        <v>100</v>
      </c>
      <c r="C151" s="163">
        <v>153412</v>
      </c>
      <c r="D151" s="163">
        <v>149721</v>
      </c>
      <c r="E151" s="163">
        <v>44373</v>
      </c>
      <c r="F151" s="163">
        <v>31705</v>
      </c>
      <c r="G151" s="163">
        <v>97590</v>
      </c>
      <c r="H151" s="163">
        <v>86819</v>
      </c>
      <c r="I151" s="164">
        <f>IFERROR(H151/G151-1,"-")</f>
        <v>-0.11036991495030224</v>
      </c>
      <c r="J151" s="165">
        <f t="shared" si="62"/>
        <v>0.95657269060013972</v>
      </c>
      <c r="K151" s="163">
        <f t="shared" si="63"/>
        <v>-10771</v>
      </c>
      <c r="L151" s="163">
        <f t="shared" si="64"/>
        <v>42446</v>
      </c>
      <c r="M151" s="164">
        <f>H151/H$8</f>
        <v>2.5157691600760745E-3</v>
      </c>
      <c r="N151" s="79"/>
    </row>
    <row r="152" spans="1:14" x14ac:dyDescent="0.25">
      <c r="A152" s="1"/>
      <c r="B152" s="157" t="s">
        <v>107</v>
      </c>
      <c r="C152" s="158">
        <v>524595</v>
      </c>
      <c r="D152" s="158">
        <v>460137</v>
      </c>
      <c r="E152" s="158">
        <v>144728</v>
      </c>
      <c r="F152" s="158">
        <v>201952</v>
      </c>
      <c r="G152" s="158">
        <v>371070</v>
      </c>
      <c r="H152" s="158">
        <v>481765</v>
      </c>
      <c r="I152" s="159">
        <f>IFERROR(H152/G152-1,"-")</f>
        <v>0.29831298676799523</v>
      </c>
      <c r="J152" s="160">
        <f t="shared" si="62"/>
        <v>2.3287615388867393</v>
      </c>
      <c r="K152" s="158">
        <f t="shared" si="63"/>
        <v>110695</v>
      </c>
      <c r="L152" s="158">
        <f t="shared" si="64"/>
        <v>337037</v>
      </c>
      <c r="M152" s="159">
        <f>H152/H$8</f>
        <v>1.3960187624875315E-2</v>
      </c>
      <c r="N152" s="79"/>
    </row>
    <row r="153" spans="1:14" s="56" customFormat="1" x14ac:dyDescent="0.25">
      <c r="B153" s="162" t="s">
        <v>110</v>
      </c>
      <c r="C153" s="163">
        <v>156082</v>
      </c>
      <c r="D153" s="163">
        <v>120718</v>
      </c>
      <c r="E153" s="163">
        <v>31890</v>
      </c>
      <c r="F153" s="163">
        <v>39412</v>
      </c>
      <c r="G153" s="163">
        <v>136400</v>
      </c>
      <c r="H153" s="163">
        <v>179243</v>
      </c>
      <c r="I153" s="164">
        <f t="shared" ref="I153:I160" si="65">IFERROR(H153/G153-1,"-")</f>
        <v>0.31409824046920831</v>
      </c>
      <c r="J153" s="165">
        <f t="shared" si="62"/>
        <v>4.6206647851991223</v>
      </c>
      <c r="K153" s="163">
        <f t="shared" si="63"/>
        <v>42843</v>
      </c>
      <c r="L153" s="163">
        <f t="shared" si="64"/>
        <v>147353</v>
      </c>
      <c r="M153" s="164">
        <f t="shared" ref="M153:M160" si="66">H153/H$8</f>
        <v>5.1939553733573963E-3</v>
      </c>
      <c r="N153" s="166"/>
    </row>
    <row r="154" spans="1:14" s="56" customFormat="1" x14ac:dyDescent="0.25">
      <c r="B154" s="162" t="s">
        <v>113</v>
      </c>
      <c r="C154" s="163">
        <v>185381</v>
      </c>
      <c r="D154" s="163">
        <v>154372</v>
      </c>
      <c r="E154" s="163">
        <v>49978</v>
      </c>
      <c r="F154" s="163">
        <v>69931</v>
      </c>
      <c r="G154" s="163">
        <v>98479</v>
      </c>
      <c r="H154" s="163">
        <v>105256</v>
      </c>
      <c r="I154" s="164">
        <f t="shared" si="65"/>
        <v>6.8816702037997945E-2</v>
      </c>
      <c r="J154" s="165">
        <f t="shared" si="62"/>
        <v>1.1060466605306334</v>
      </c>
      <c r="K154" s="163">
        <f t="shared" si="63"/>
        <v>6777</v>
      </c>
      <c r="L154" s="163">
        <f t="shared" si="64"/>
        <v>55278</v>
      </c>
      <c r="M154" s="164">
        <f t="shared" si="66"/>
        <v>3.0500212938753875E-3</v>
      </c>
      <c r="N154" s="166"/>
    </row>
    <row r="155" spans="1:14" x14ac:dyDescent="0.25">
      <c r="A155" s="1"/>
      <c r="B155" s="162" t="s">
        <v>116</v>
      </c>
      <c r="C155" s="163">
        <v>70665</v>
      </c>
      <c r="D155" s="163">
        <v>63972</v>
      </c>
      <c r="E155" s="163">
        <v>14033</v>
      </c>
      <c r="F155" s="163">
        <v>26362</v>
      </c>
      <c r="G155" s="163">
        <v>41410</v>
      </c>
      <c r="H155" s="163">
        <v>72199</v>
      </c>
      <c r="I155" s="164">
        <f t="shared" si="65"/>
        <v>0.74351605892296546</v>
      </c>
      <c r="J155" s="165">
        <f t="shared" si="62"/>
        <v>4.1449440604289887</v>
      </c>
      <c r="K155" s="163">
        <f t="shared" si="63"/>
        <v>30789</v>
      </c>
      <c r="L155" s="163">
        <f t="shared" si="64"/>
        <v>58166</v>
      </c>
      <c r="M155" s="164">
        <f t="shared" si="66"/>
        <v>2.0921228946236708E-3</v>
      </c>
      <c r="N155" s="79"/>
    </row>
    <row r="156" spans="1:14" x14ac:dyDescent="0.25">
      <c r="A156" s="1"/>
      <c r="B156" s="162" t="s">
        <v>123</v>
      </c>
      <c r="C156" s="163">
        <v>7417</v>
      </c>
      <c r="D156" s="163">
        <v>7808</v>
      </c>
      <c r="E156" s="163">
        <v>2588</v>
      </c>
      <c r="F156" s="163">
        <v>4562</v>
      </c>
      <c r="G156" s="163">
        <v>9484</v>
      </c>
      <c r="H156" s="163">
        <v>12559</v>
      </c>
      <c r="I156" s="164">
        <f t="shared" si="65"/>
        <v>0.32423028258118936</v>
      </c>
      <c r="J156" s="165">
        <f t="shared" si="62"/>
        <v>3.8527820710973728</v>
      </c>
      <c r="K156" s="163">
        <f t="shared" si="63"/>
        <v>3075</v>
      </c>
      <c r="L156" s="163">
        <f t="shared" si="64"/>
        <v>9971</v>
      </c>
      <c r="M156" s="164">
        <f t="shared" si="66"/>
        <v>3.6392431243616511E-4</v>
      </c>
      <c r="N156" s="79"/>
    </row>
    <row r="157" spans="1:14" x14ac:dyDescent="0.25">
      <c r="A157" s="1"/>
      <c r="B157" s="162" t="s">
        <v>119</v>
      </c>
      <c r="C157" s="163">
        <v>17321</v>
      </c>
      <c r="D157" s="163">
        <v>21924</v>
      </c>
      <c r="E157" s="163">
        <v>10906</v>
      </c>
      <c r="F157" s="163">
        <v>13772</v>
      </c>
      <c r="G157" s="163">
        <v>27289</v>
      </c>
      <c r="H157" s="163">
        <v>21390</v>
      </c>
      <c r="I157" s="164">
        <f t="shared" si="65"/>
        <v>-0.21616768661365382</v>
      </c>
      <c r="J157" s="165">
        <f t="shared" si="62"/>
        <v>0.96130570328259668</v>
      </c>
      <c r="K157" s="163">
        <f t="shared" si="63"/>
        <v>-5899</v>
      </c>
      <c r="L157" s="163">
        <f t="shared" si="64"/>
        <v>10484</v>
      </c>
      <c r="M157" s="164">
        <f t="shared" si="66"/>
        <v>6.1982172489924133E-4</v>
      </c>
      <c r="N157" s="79"/>
    </row>
    <row r="158" spans="1:14" x14ac:dyDescent="0.25">
      <c r="A158" s="1"/>
      <c r="B158" s="162" t="s">
        <v>128</v>
      </c>
      <c r="C158" s="163">
        <v>2280</v>
      </c>
      <c r="D158" s="163">
        <v>2951</v>
      </c>
      <c r="E158" s="163">
        <v>2836</v>
      </c>
      <c r="F158" s="163">
        <v>1823</v>
      </c>
      <c r="G158" s="163">
        <v>2563</v>
      </c>
      <c r="H158" s="163">
        <v>4469</v>
      </c>
      <c r="I158" s="164">
        <f t="shared" si="65"/>
        <v>0.74365977370269221</v>
      </c>
      <c r="J158" s="165">
        <f t="shared" si="62"/>
        <v>0.57581100141043717</v>
      </c>
      <c r="K158" s="163">
        <f t="shared" si="63"/>
        <v>1906</v>
      </c>
      <c r="L158" s="163">
        <f t="shared" si="64"/>
        <v>1633</v>
      </c>
      <c r="M158" s="164">
        <f t="shared" si="66"/>
        <v>1.2949898497310471E-4</v>
      </c>
      <c r="N158" s="79"/>
    </row>
    <row r="159" spans="1:14" x14ac:dyDescent="0.25">
      <c r="A159" s="161" t="s">
        <v>144</v>
      </c>
      <c r="B159" s="162" t="s">
        <v>131</v>
      </c>
      <c r="C159" s="163">
        <v>7782</v>
      </c>
      <c r="D159" s="163">
        <v>7381</v>
      </c>
      <c r="E159" s="163">
        <v>3788</v>
      </c>
      <c r="F159" s="163">
        <v>2712</v>
      </c>
      <c r="G159" s="163">
        <v>4129</v>
      </c>
      <c r="H159" s="163">
        <v>6277</v>
      </c>
      <c r="I159" s="164">
        <f t="shared" si="65"/>
        <v>0.52022281424073635</v>
      </c>
      <c r="J159" s="165">
        <f t="shared" si="62"/>
        <v>0.65707497360084477</v>
      </c>
      <c r="K159" s="163">
        <f t="shared" si="63"/>
        <v>2148</v>
      </c>
      <c r="L159" s="163">
        <f t="shared" si="64"/>
        <v>2489</v>
      </c>
      <c r="M159" s="164">
        <f t="shared" si="66"/>
        <v>1.8188971328623365E-4</v>
      </c>
      <c r="N159" s="79"/>
    </row>
    <row r="160" spans="1:14" x14ac:dyDescent="0.25">
      <c r="A160" s="167" t="s">
        <v>145</v>
      </c>
      <c r="B160" s="168" t="s">
        <v>145</v>
      </c>
      <c r="C160" s="169">
        <f t="shared" ref="C160:H160" si="67">C152-SUM(C153:C159)</f>
        <v>77667</v>
      </c>
      <c r="D160" s="169">
        <f t="shared" si="67"/>
        <v>81011</v>
      </c>
      <c r="E160" s="169">
        <f t="shared" si="67"/>
        <v>28709</v>
      </c>
      <c r="F160" s="169">
        <f t="shared" si="67"/>
        <v>43378</v>
      </c>
      <c r="G160" s="169">
        <f t="shared" si="67"/>
        <v>51316</v>
      </c>
      <c r="H160" s="169">
        <f t="shared" si="67"/>
        <v>80372</v>
      </c>
      <c r="I160" s="170">
        <f t="shared" si="65"/>
        <v>0.56621716423727486</v>
      </c>
      <c r="J160" s="171">
        <f t="shared" si="62"/>
        <v>1.7995402138702148</v>
      </c>
      <c r="K160" s="169">
        <f>H160-G160</f>
        <v>29056</v>
      </c>
      <c r="L160" s="169">
        <f t="shared" si="64"/>
        <v>51663</v>
      </c>
      <c r="M160" s="170">
        <f t="shared" si="66"/>
        <v>2.3289533274241151E-3</v>
      </c>
      <c r="N160" s="79"/>
    </row>
    <row r="161" spans="2:16" ht="6" customHeigh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4823E-A05F-498E-BA0B-649CCB50FA0A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9B31AD-8DCC-4751-AF8D-24F955D7023E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6" t="s">
        <v>40</v>
      </c>
      <c r="E1" s="286"/>
      <c r="F1" s="286"/>
      <c r="G1" s="286"/>
      <c r="H1" s="286"/>
      <c r="I1" s="286"/>
      <c r="J1" s="286"/>
      <c r="K1" s="286"/>
      <c r="L1" s="286"/>
      <c r="M1" s="286"/>
      <c r="N1" s="286"/>
    </row>
    <row r="2" spans="2:18" x14ac:dyDescent="0.25">
      <c r="D2" s="286"/>
      <c r="E2" s="286"/>
      <c r="F2" s="286"/>
      <c r="G2" s="286"/>
      <c r="H2" s="286"/>
      <c r="I2" s="286"/>
      <c r="J2" s="286"/>
      <c r="K2" s="286"/>
      <c r="L2" s="286"/>
      <c r="M2" s="286"/>
      <c r="N2" s="286"/>
    </row>
    <row r="4" spans="2:18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45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24/23</v>
      </c>
      <c r="K6" s="14" t="str">
        <f>CONCATENATE("dif. ",RIGHT(I6,2),"/",RIGHT(H6,2))</f>
        <v>dif. 24/23</v>
      </c>
      <c r="L6" s="14" t="str">
        <f>CONCATENATE("var. ",RIGHT(I6,2),"/",RIGHT(E6,2))</f>
        <v>var. 24/19</v>
      </c>
      <c r="M6" s="14" t="str">
        <f>CONCATENATE("dif. ",RIGHT(I6,2),"/",RIGHT(E6,2))</f>
        <v>dif. 24/19</v>
      </c>
      <c r="N6" s="14" t="str">
        <f>CONCATENATE("cuota ",I6)</f>
        <v>cuota diciembre 2024</v>
      </c>
    </row>
    <row r="7" spans="2:18" ht="15" customHeight="1" x14ac:dyDescent="0.25">
      <c r="B7" s="271" t="s">
        <v>42</v>
      </c>
      <c r="C7" s="274" t="s">
        <v>8</v>
      </c>
      <c r="D7" s="63" t="s">
        <v>43</v>
      </c>
      <c r="E7" s="64">
        <v>397253</v>
      </c>
      <c r="F7" s="64">
        <v>313914</v>
      </c>
      <c r="G7" s="64">
        <v>423458</v>
      </c>
      <c r="H7" s="64">
        <v>434399</v>
      </c>
      <c r="I7" s="64">
        <v>444661</v>
      </c>
      <c r="J7" s="65">
        <f>I7/H7-1</f>
        <v>2.3623442963726982E-2</v>
      </c>
      <c r="K7" s="64">
        <f>I7-H7</f>
        <v>10262</v>
      </c>
      <c r="L7" s="65">
        <f>I7/E7-1</f>
        <v>0.11933956445892169</v>
      </c>
      <c r="M7" s="64">
        <f>I7-E7</f>
        <v>47408</v>
      </c>
      <c r="N7" s="65">
        <f>I7/$I$7</f>
        <v>1</v>
      </c>
      <c r="R7" s="66"/>
    </row>
    <row r="8" spans="2:18" ht="15" customHeight="1" x14ac:dyDescent="0.25">
      <c r="B8" s="272"/>
      <c r="C8" s="275"/>
      <c r="D8" s="15" t="s">
        <v>44</v>
      </c>
      <c r="E8" s="16">
        <v>141195</v>
      </c>
      <c r="F8" s="16">
        <v>114122</v>
      </c>
      <c r="G8" s="16">
        <v>153975</v>
      </c>
      <c r="H8" s="16">
        <v>161770</v>
      </c>
      <c r="I8" s="16">
        <v>159454</v>
      </c>
      <c r="J8" s="17">
        <f t="shared" ref="J8:J63" si="0">I8/H8-1</f>
        <v>-1.431662236508624E-2</v>
      </c>
      <c r="K8" s="16">
        <f t="shared" ref="K8:K50" si="1">I8-H8</f>
        <v>-2316</v>
      </c>
      <c r="L8" s="17">
        <f t="shared" ref="L8:L63" si="2">I8/E8-1</f>
        <v>0.12931761039696865</v>
      </c>
      <c r="M8" s="16">
        <f t="shared" ref="M8:M50" si="3">I8-E8</f>
        <v>18259</v>
      </c>
      <c r="N8" s="18">
        <f t="shared" ref="N8:N17" si="4">I8/$I$7</f>
        <v>0.35859677372200394</v>
      </c>
      <c r="R8" s="66"/>
    </row>
    <row r="9" spans="2:18" x14ac:dyDescent="0.25">
      <c r="B9" s="272"/>
      <c r="C9" s="275"/>
      <c r="D9" s="19" t="s">
        <v>45</v>
      </c>
      <c r="E9" s="20">
        <v>109344</v>
      </c>
      <c r="F9" s="20">
        <v>78855</v>
      </c>
      <c r="G9" s="20">
        <v>108917</v>
      </c>
      <c r="H9" s="20">
        <v>111619</v>
      </c>
      <c r="I9" s="20">
        <v>115450</v>
      </c>
      <c r="J9" s="67">
        <f t="shared" si="0"/>
        <v>3.4322113618649119E-2</v>
      </c>
      <c r="K9" s="20">
        <f t="shared" si="1"/>
        <v>3831</v>
      </c>
      <c r="L9" s="67">
        <f t="shared" si="2"/>
        <v>5.5842112964588742E-2</v>
      </c>
      <c r="M9" s="20">
        <f t="shared" si="3"/>
        <v>6106</v>
      </c>
      <c r="N9" s="68">
        <f t="shared" si="4"/>
        <v>0.25963599236272128</v>
      </c>
      <c r="R9" s="66"/>
    </row>
    <row r="10" spans="2:18" x14ac:dyDescent="0.25">
      <c r="B10" s="272"/>
      <c r="C10" s="275"/>
      <c r="D10" s="19" t="s">
        <v>46</v>
      </c>
      <c r="E10" s="20">
        <v>3627</v>
      </c>
      <c r="F10" s="20">
        <v>2479</v>
      </c>
      <c r="G10" s="20">
        <v>4675</v>
      </c>
      <c r="H10" s="20">
        <v>5492</v>
      </c>
      <c r="I10" s="20">
        <v>4480</v>
      </c>
      <c r="J10" s="67">
        <f t="shared" si="0"/>
        <v>-0.1842680262199563</v>
      </c>
      <c r="K10" s="20">
        <f t="shared" si="1"/>
        <v>-1012</v>
      </c>
      <c r="L10" s="67">
        <f t="shared" si="2"/>
        <v>0.23518059001929981</v>
      </c>
      <c r="M10" s="20">
        <f t="shared" si="3"/>
        <v>853</v>
      </c>
      <c r="N10" s="68">
        <f t="shared" si="4"/>
        <v>1.007509091195315E-2</v>
      </c>
      <c r="R10" s="66"/>
    </row>
    <row r="11" spans="2:18" x14ac:dyDescent="0.25">
      <c r="B11" s="272"/>
      <c r="C11" s="275"/>
      <c r="D11" s="19" t="s">
        <v>47</v>
      </c>
      <c r="E11" s="20">
        <v>10746</v>
      </c>
      <c r="F11" s="20">
        <v>9493</v>
      </c>
      <c r="G11" s="20">
        <v>14121</v>
      </c>
      <c r="H11" s="20">
        <v>12492</v>
      </c>
      <c r="I11" s="20">
        <v>15575</v>
      </c>
      <c r="J11" s="67">
        <f t="shared" si="0"/>
        <v>0.24679795068844057</v>
      </c>
      <c r="K11" s="20">
        <f t="shared" si="1"/>
        <v>3083</v>
      </c>
      <c r="L11" s="67">
        <f t="shared" si="2"/>
        <v>0.44937651219058261</v>
      </c>
      <c r="M11" s="20">
        <f t="shared" si="3"/>
        <v>4829</v>
      </c>
      <c r="N11" s="68">
        <f t="shared" si="4"/>
        <v>3.5026683248587126E-2</v>
      </c>
      <c r="R11" s="66"/>
    </row>
    <row r="12" spans="2:18" x14ac:dyDescent="0.25">
      <c r="B12" s="272"/>
      <c r="C12" s="275"/>
      <c r="D12" s="19" t="s">
        <v>48</v>
      </c>
      <c r="E12" s="20">
        <v>62015</v>
      </c>
      <c r="F12" s="20">
        <v>44151</v>
      </c>
      <c r="G12" s="20">
        <v>61100</v>
      </c>
      <c r="H12" s="20">
        <v>62539</v>
      </c>
      <c r="I12" s="20">
        <v>67921</v>
      </c>
      <c r="J12" s="67">
        <f t="shared" si="0"/>
        <v>8.6058299621036394E-2</v>
      </c>
      <c r="K12" s="20">
        <f t="shared" si="1"/>
        <v>5382</v>
      </c>
      <c r="L12" s="67">
        <f t="shared" si="2"/>
        <v>9.5235023784568273E-2</v>
      </c>
      <c r="M12" s="20">
        <f t="shared" si="3"/>
        <v>5906</v>
      </c>
      <c r="N12" s="68">
        <f t="shared" si="4"/>
        <v>0.15274782362293973</v>
      </c>
      <c r="R12" s="66"/>
    </row>
    <row r="13" spans="2:18" x14ac:dyDescent="0.25">
      <c r="B13" s="272"/>
      <c r="C13" s="275"/>
      <c r="D13" s="19" t="s">
        <v>49</v>
      </c>
      <c r="E13" s="20">
        <v>5767</v>
      </c>
      <c r="F13" s="20">
        <v>4543</v>
      </c>
      <c r="G13" s="20">
        <v>5166</v>
      </c>
      <c r="H13" s="20">
        <v>4585</v>
      </c>
      <c r="I13" s="20">
        <v>5228</v>
      </c>
      <c r="J13" s="67">
        <f t="shared" si="0"/>
        <v>0.14023991275899683</v>
      </c>
      <c r="K13" s="20">
        <f t="shared" si="1"/>
        <v>643</v>
      </c>
      <c r="L13" s="67">
        <f t="shared" si="2"/>
        <v>-9.3462805618172329E-2</v>
      </c>
      <c r="M13" s="20">
        <f t="shared" si="3"/>
        <v>-539</v>
      </c>
      <c r="N13" s="68">
        <f t="shared" si="4"/>
        <v>1.1757271269573899E-2</v>
      </c>
      <c r="R13" s="66"/>
    </row>
    <row r="14" spans="2:18" x14ac:dyDescent="0.25">
      <c r="B14" s="272"/>
      <c r="C14" s="275"/>
      <c r="D14" s="19" t="s">
        <v>50</v>
      </c>
      <c r="E14" s="20">
        <v>11708</v>
      </c>
      <c r="F14" s="20">
        <v>13338</v>
      </c>
      <c r="G14" s="20">
        <v>17905</v>
      </c>
      <c r="H14" s="20">
        <v>20333</v>
      </c>
      <c r="I14" s="20">
        <v>18315</v>
      </c>
      <c r="J14" s="67">
        <f t="shared" si="0"/>
        <v>-9.9247528648010674E-2</v>
      </c>
      <c r="K14" s="20">
        <f t="shared" si="1"/>
        <v>-2018</v>
      </c>
      <c r="L14" s="67">
        <f t="shared" si="2"/>
        <v>0.56431499829176635</v>
      </c>
      <c r="M14" s="20">
        <f t="shared" si="3"/>
        <v>6607</v>
      </c>
      <c r="N14" s="68">
        <f t="shared" si="4"/>
        <v>4.1188680815272757E-2</v>
      </c>
      <c r="R14" s="66"/>
    </row>
    <row r="15" spans="2:18" x14ac:dyDescent="0.25">
      <c r="B15" s="272"/>
      <c r="C15" s="275"/>
      <c r="D15" s="19" t="s">
        <v>51</v>
      </c>
      <c r="E15" s="20">
        <v>20923</v>
      </c>
      <c r="F15" s="20">
        <v>18198</v>
      </c>
      <c r="G15" s="20">
        <v>23965</v>
      </c>
      <c r="H15" s="20">
        <v>20577</v>
      </c>
      <c r="I15" s="20">
        <v>24629</v>
      </c>
      <c r="J15" s="67">
        <f t="shared" si="0"/>
        <v>0.19691889002284113</v>
      </c>
      <c r="K15" s="20">
        <f t="shared" si="1"/>
        <v>4052</v>
      </c>
      <c r="L15" s="67">
        <f t="shared" si="2"/>
        <v>0.17712565119724699</v>
      </c>
      <c r="M15" s="20">
        <f t="shared" si="3"/>
        <v>3706</v>
      </c>
      <c r="N15" s="68">
        <f t="shared" si="4"/>
        <v>5.5388262069306728E-2</v>
      </c>
      <c r="R15" s="66"/>
    </row>
    <row r="16" spans="2:18" x14ac:dyDescent="0.25">
      <c r="B16" s="272"/>
      <c r="C16" s="275"/>
      <c r="D16" s="19" t="s">
        <v>52</v>
      </c>
      <c r="E16" s="20">
        <v>20974</v>
      </c>
      <c r="F16" s="20">
        <v>19784</v>
      </c>
      <c r="G16" s="20">
        <v>23285</v>
      </c>
      <c r="H16" s="20">
        <v>24142</v>
      </c>
      <c r="I16" s="20">
        <v>23290</v>
      </c>
      <c r="J16" s="67">
        <f t="shared" si="0"/>
        <v>-3.5291193770193074E-2</v>
      </c>
      <c r="K16" s="20">
        <f t="shared" si="1"/>
        <v>-852</v>
      </c>
      <c r="L16" s="67">
        <f t="shared" si="2"/>
        <v>0.11042242776771238</v>
      </c>
      <c r="M16" s="20">
        <f t="shared" si="3"/>
        <v>2316</v>
      </c>
      <c r="N16" s="68">
        <f t="shared" si="4"/>
        <v>5.2376979316827874E-2</v>
      </c>
      <c r="R16" s="66"/>
    </row>
    <row r="17" spans="2:18" x14ac:dyDescent="0.25">
      <c r="B17" s="272"/>
      <c r="C17" s="276"/>
      <c r="D17" s="23" t="s">
        <v>53</v>
      </c>
      <c r="E17" s="69">
        <v>10954</v>
      </c>
      <c r="F17" s="69">
        <v>8951</v>
      </c>
      <c r="G17" s="69">
        <v>10349</v>
      </c>
      <c r="H17" s="69">
        <v>10850</v>
      </c>
      <c r="I17" s="69">
        <v>10319</v>
      </c>
      <c r="J17" s="25">
        <f t="shared" si="0"/>
        <v>-4.8940092165898563E-2</v>
      </c>
      <c r="K17" s="69">
        <f t="shared" si="1"/>
        <v>-531</v>
      </c>
      <c r="L17" s="25">
        <f t="shared" si="2"/>
        <v>-5.7969691436917992E-2</v>
      </c>
      <c r="M17" s="69">
        <f t="shared" si="3"/>
        <v>-635</v>
      </c>
      <c r="N17" s="46">
        <f t="shared" si="4"/>
        <v>2.3206442660813519E-2</v>
      </c>
      <c r="R17" s="66"/>
    </row>
    <row r="18" spans="2:18" x14ac:dyDescent="0.25">
      <c r="B18" s="272"/>
      <c r="C18" s="277" t="s">
        <v>18</v>
      </c>
      <c r="D18" s="63" t="s">
        <v>43</v>
      </c>
      <c r="E18" s="64">
        <v>468289</v>
      </c>
      <c r="F18" s="64">
        <v>370663</v>
      </c>
      <c r="G18" s="64">
        <v>494720</v>
      </c>
      <c r="H18" s="64">
        <v>510044</v>
      </c>
      <c r="I18" s="64">
        <v>517738</v>
      </c>
      <c r="J18" s="65">
        <f t="shared" si="0"/>
        <v>1.5084973061147755E-2</v>
      </c>
      <c r="K18" s="64">
        <f t="shared" si="1"/>
        <v>7694</v>
      </c>
      <c r="L18" s="65">
        <f t="shared" si="2"/>
        <v>0.10559504921106422</v>
      </c>
      <c r="M18" s="64">
        <f t="shared" si="3"/>
        <v>49449</v>
      </c>
      <c r="N18" s="65">
        <f t="shared" ref="N18:N19" si="5">I18/$I$18</f>
        <v>1</v>
      </c>
    </row>
    <row r="19" spans="2:18" x14ac:dyDescent="0.25">
      <c r="B19" s="272"/>
      <c r="C19" s="278"/>
      <c r="D19" s="26" t="s">
        <v>44</v>
      </c>
      <c r="E19" s="27">
        <v>168680</v>
      </c>
      <c r="F19" s="27">
        <v>138324</v>
      </c>
      <c r="G19" s="27">
        <v>183582</v>
      </c>
      <c r="H19" s="27">
        <v>191226</v>
      </c>
      <c r="I19" s="27">
        <v>188893</v>
      </c>
      <c r="J19" s="28">
        <f t="shared" si="0"/>
        <v>-1.2200223818936706E-2</v>
      </c>
      <c r="K19" s="27">
        <f t="shared" si="1"/>
        <v>-2333</v>
      </c>
      <c r="L19" s="28">
        <f t="shared" si="2"/>
        <v>0.11983044818591426</v>
      </c>
      <c r="M19" s="27">
        <f t="shared" si="3"/>
        <v>20213</v>
      </c>
      <c r="N19" s="18">
        <f t="shared" si="5"/>
        <v>0.36484283556547908</v>
      </c>
    </row>
    <row r="20" spans="2:18" x14ac:dyDescent="0.25">
      <c r="B20" s="272"/>
      <c r="C20" s="278"/>
      <c r="D20" s="4" t="s">
        <v>45</v>
      </c>
      <c r="E20" s="29">
        <v>130095</v>
      </c>
      <c r="F20" s="29">
        <v>95019</v>
      </c>
      <c r="G20" s="29">
        <v>129320</v>
      </c>
      <c r="H20" s="29">
        <v>133580</v>
      </c>
      <c r="I20" s="29">
        <v>136620</v>
      </c>
      <c r="J20" s="70">
        <f t="shared" si="0"/>
        <v>2.2757897888905587E-2</v>
      </c>
      <c r="K20" s="29">
        <f t="shared" si="1"/>
        <v>3040</v>
      </c>
      <c r="L20" s="70">
        <f t="shared" si="2"/>
        <v>5.015565548253198E-2</v>
      </c>
      <c r="M20" s="29">
        <f t="shared" si="3"/>
        <v>6525</v>
      </c>
      <c r="N20" s="68">
        <f>I20/$I$18</f>
        <v>0.26387864132051347</v>
      </c>
    </row>
    <row r="21" spans="2:18" x14ac:dyDescent="0.25">
      <c r="B21" s="272"/>
      <c r="C21" s="278"/>
      <c r="D21" s="4" t="s">
        <v>46</v>
      </c>
      <c r="E21" s="29">
        <v>4174</v>
      </c>
      <c r="F21" s="29">
        <v>2907</v>
      </c>
      <c r="G21" s="29">
        <v>5119</v>
      </c>
      <c r="H21" s="29">
        <v>5933</v>
      </c>
      <c r="I21" s="29">
        <v>4890</v>
      </c>
      <c r="J21" s="70">
        <f t="shared" si="0"/>
        <v>-0.17579639305578965</v>
      </c>
      <c r="K21" s="29">
        <f t="shared" si="1"/>
        <v>-1043</v>
      </c>
      <c r="L21" s="70">
        <f t="shared" si="2"/>
        <v>0.17153809295639677</v>
      </c>
      <c r="M21" s="29">
        <f t="shared" si="3"/>
        <v>716</v>
      </c>
      <c r="N21" s="68">
        <f t="shared" ref="N21:N28" si="6">I21/$I$18</f>
        <v>9.4449316063337056E-3</v>
      </c>
    </row>
    <row r="22" spans="2:18" x14ac:dyDescent="0.25">
      <c r="B22" s="272"/>
      <c r="C22" s="278"/>
      <c r="D22" s="4" t="s">
        <v>47</v>
      </c>
      <c r="E22" s="29">
        <v>12078</v>
      </c>
      <c r="F22" s="29">
        <v>10801</v>
      </c>
      <c r="G22" s="29">
        <v>15987</v>
      </c>
      <c r="H22" s="29">
        <v>14525</v>
      </c>
      <c r="I22" s="29">
        <v>17482</v>
      </c>
      <c r="J22" s="70">
        <f t="shared" si="0"/>
        <v>0.203580034423408</v>
      </c>
      <c r="K22" s="29">
        <f t="shared" si="1"/>
        <v>2957</v>
      </c>
      <c r="L22" s="70">
        <f t="shared" si="2"/>
        <v>0.44742507037588997</v>
      </c>
      <c r="M22" s="29">
        <f t="shared" si="3"/>
        <v>5404</v>
      </c>
      <c r="N22" s="68">
        <f t="shared" si="6"/>
        <v>3.376611336235702E-2</v>
      </c>
    </row>
    <row r="23" spans="2:18" x14ac:dyDescent="0.25">
      <c r="B23" s="272"/>
      <c r="C23" s="278"/>
      <c r="D23" s="4" t="s">
        <v>48</v>
      </c>
      <c r="E23" s="29">
        <v>74343</v>
      </c>
      <c r="F23" s="29">
        <v>51089</v>
      </c>
      <c r="G23" s="29">
        <v>71326</v>
      </c>
      <c r="H23" s="29">
        <v>74452</v>
      </c>
      <c r="I23" s="29">
        <v>79840</v>
      </c>
      <c r="J23" s="70">
        <f t="shared" si="0"/>
        <v>7.2368774512437506E-2</v>
      </c>
      <c r="K23" s="29">
        <f t="shared" si="1"/>
        <v>5388</v>
      </c>
      <c r="L23" s="70">
        <f t="shared" si="2"/>
        <v>7.3941056992588461E-2</v>
      </c>
      <c r="M23" s="29">
        <f t="shared" si="3"/>
        <v>5497</v>
      </c>
      <c r="N23" s="68">
        <f t="shared" si="6"/>
        <v>0.15420927187110084</v>
      </c>
    </row>
    <row r="24" spans="2:18" x14ac:dyDescent="0.25">
      <c r="B24" s="272"/>
      <c r="C24" s="278"/>
      <c r="D24" s="4" t="s">
        <v>49</v>
      </c>
      <c r="E24" s="29">
        <v>5920</v>
      </c>
      <c r="F24" s="29">
        <v>4794</v>
      </c>
      <c r="G24" s="29">
        <v>5361</v>
      </c>
      <c r="H24" s="29">
        <v>4792</v>
      </c>
      <c r="I24" s="29">
        <v>5436</v>
      </c>
      <c r="J24" s="70">
        <f t="shared" si="0"/>
        <v>0.13439065108514181</v>
      </c>
      <c r="K24" s="29">
        <f t="shared" si="1"/>
        <v>644</v>
      </c>
      <c r="L24" s="70">
        <f t="shared" si="2"/>
        <v>-8.1756756756756754E-2</v>
      </c>
      <c r="M24" s="29">
        <f t="shared" si="3"/>
        <v>-484</v>
      </c>
      <c r="N24" s="68">
        <f t="shared" si="6"/>
        <v>1.0499519061764832E-2</v>
      </c>
    </row>
    <row r="25" spans="2:18" x14ac:dyDescent="0.25">
      <c r="B25" s="272"/>
      <c r="C25" s="278"/>
      <c r="D25" s="4" t="s">
        <v>50</v>
      </c>
      <c r="E25" s="29">
        <v>14016</v>
      </c>
      <c r="F25" s="29">
        <v>15768</v>
      </c>
      <c r="G25" s="29">
        <v>20517</v>
      </c>
      <c r="H25" s="29">
        <v>23002</v>
      </c>
      <c r="I25" s="29">
        <v>20336</v>
      </c>
      <c r="J25" s="70">
        <f t="shared" si="0"/>
        <v>-0.11590296495956875</v>
      </c>
      <c r="K25" s="29">
        <f t="shared" si="1"/>
        <v>-2666</v>
      </c>
      <c r="L25" s="70">
        <f t="shared" si="2"/>
        <v>0.45091324200913241</v>
      </c>
      <c r="M25" s="29">
        <f t="shared" si="3"/>
        <v>6320</v>
      </c>
      <c r="N25" s="68">
        <f t="shared" si="6"/>
        <v>3.9278554017669172E-2</v>
      </c>
    </row>
    <row r="26" spans="2:18" x14ac:dyDescent="0.25">
      <c r="B26" s="272"/>
      <c r="C26" s="278"/>
      <c r="D26" s="4" t="s">
        <v>51</v>
      </c>
      <c r="E26" s="29">
        <v>21585</v>
      </c>
      <c r="F26" s="29">
        <v>19039</v>
      </c>
      <c r="G26" s="29">
        <v>24713</v>
      </c>
      <c r="H26" s="29">
        <v>21639</v>
      </c>
      <c r="I26" s="29">
        <v>25345</v>
      </c>
      <c r="J26" s="70">
        <f t="shared" si="0"/>
        <v>0.17126484588012381</v>
      </c>
      <c r="K26" s="29">
        <f t="shared" si="1"/>
        <v>3706</v>
      </c>
      <c r="L26" s="70">
        <f t="shared" si="2"/>
        <v>0.17419504285383369</v>
      </c>
      <c r="M26" s="29">
        <f t="shared" si="3"/>
        <v>3760</v>
      </c>
      <c r="N26" s="68">
        <f t="shared" si="6"/>
        <v>4.8953331607878889E-2</v>
      </c>
    </row>
    <row r="27" spans="2:18" x14ac:dyDescent="0.25">
      <c r="B27" s="272"/>
      <c r="C27" s="278"/>
      <c r="D27" s="4" t="s">
        <v>52</v>
      </c>
      <c r="E27" s="29">
        <v>24722</v>
      </c>
      <c r="F27" s="29">
        <v>22793</v>
      </c>
      <c r="G27" s="29">
        <v>26785</v>
      </c>
      <c r="H27" s="29">
        <v>28220</v>
      </c>
      <c r="I27" s="29">
        <v>27164</v>
      </c>
      <c r="J27" s="30">
        <f t="shared" si="0"/>
        <v>-3.7420269312544274E-2</v>
      </c>
      <c r="K27" s="29">
        <f t="shared" si="1"/>
        <v>-1056</v>
      </c>
      <c r="L27" s="30">
        <f t="shared" si="2"/>
        <v>9.8778415985761647E-2</v>
      </c>
      <c r="M27" s="29">
        <f t="shared" si="3"/>
        <v>2442</v>
      </c>
      <c r="N27" s="31">
        <f t="shared" si="6"/>
        <v>5.2466691647126536E-2</v>
      </c>
    </row>
    <row r="28" spans="2:18" x14ac:dyDescent="0.25">
      <c r="B28" s="272"/>
      <c r="C28" s="279"/>
      <c r="D28" s="32" t="s">
        <v>53</v>
      </c>
      <c r="E28" s="71">
        <v>12676</v>
      </c>
      <c r="F28" s="71">
        <v>10129</v>
      </c>
      <c r="G28" s="71">
        <v>12010</v>
      </c>
      <c r="H28" s="71">
        <v>12675</v>
      </c>
      <c r="I28" s="71">
        <v>11732</v>
      </c>
      <c r="J28" s="34">
        <f t="shared" si="0"/>
        <v>-7.4398422090729777E-2</v>
      </c>
      <c r="K28" s="71">
        <f t="shared" si="1"/>
        <v>-943</v>
      </c>
      <c r="L28" s="34">
        <f t="shared" si="2"/>
        <v>-7.4471442095298213E-2</v>
      </c>
      <c r="M28" s="71">
        <f t="shared" si="3"/>
        <v>-944</v>
      </c>
      <c r="N28" s="72">
        <f t="shared" si="6"/>
        <v>2.266010993977649E-2</v>
      </c>
    </row>
    <row r="29" spans="2:18" x14ac:dyDescent="0.25">
      <c r="B29" s="272"/>
      <c r="C29" s="274" t="s">
        <v>21</v>
      </c>
      <c r="D29" s="63" t="s">
        <v>43</v>
      </c>
      <c r="E29" s="64">
        <v>2854802</v>
      </c>
      <c r="F29" s="64">
        <v>2093338</v>
      </c>
      <c r="G29" s="64">
        <v>2818920</v>
      </c>
      <c r="H29" s="64">
        <v>2932508</v>
      </c>
      <c r="I29" s="64">
        <v>2933977</v>
      </c>
      <c r="J29" s="65">
        <f t="shared" si="0"/>
        <v>5.0093639983250782E-4</v>
      </c>
      <c r="K29" s="64">
        <f t="shared" si="1"/>
        <v>1469</v>
      </c>
      <c r="L29" s="65">
        <f t="shared" si="2"/>
        <v>2.7733972443622967E-2</v>
      </c>
      <c r="M29" s="64">
        <f t="shared" si="3"/>
        <v>79175</v>
      </c>
      <c r="N29" s="65">
        <f t="shared" ref="N29:N30" si="7">I29/$I$29</f>
        <v>1</v>
      </c>
    </row>
    <row r="30" spans="2:18" x14ac:dyDescent="0.25">
      <c r="B30" s="272"/>
      <c r="C30" s="275"/>
      <c r="D30" s="15" t="s">
        <v>44</v>
      </c>
      <c r="E30" s="16">
        <v>1074566</v>
      </c>
      <c r="F30" s="16">
        <v>829853</v>
      </c>
      <c r="G30" s="16">
        <v>1109322</v>
      </c>
      <c r="H30" s="16">
        <v>1155840</v>
      </c>
      <c r="I30" s="16">
        <v>1140612</v>
      </c>
      <c r="J30" s="17">
        <f t="shared" si="0"/>
        <v>-1.3174833887043214E-2</v>
      </c>
      <c r="K30" s="16">
        <f t="shared" si="1"/>
        <v>-15228</v>
      </c>
      <c r="L30" s="17">
        <f t="shared" si="2"/>
        <v>6.1462953415611477E-2</v>
      </c>
      <c r="M30" s="16">
        <f t="shared" si="3"/>
        <v>66046</v>
      </c>
      <c r="N30" s="18">
        <f t="shared" si="7"/>
        <v>0.38875969375356384</v>
      </c>
    </row>
    <row r="31" spans="2:18" x14ac:dyDescent="0.25">
      <c r="B31" s="272"/>
      <c r="C31" s="275"/>
      <c r="D31" s="19" t="s">
        <v>45</v>
      </c>
      <c r="E31" s="20">
        <v>863408</v>
      </c>
      <c r="F31" s="20">
        <v>579557</v>
      </c>
      <c r="G31" s="20">
        <v>790311</v>
      </c>
      <c r="H31" s="20">
        <v>831777</v>
      </c>
      <c r="I31" s="20">
        <v>834955</v>
      </c>
      <c r="J31" s="67">
        <f>I31/H31-1</f>
        <v>3.8207356058175268E-3</v>
      </c>
      <c r="K31" s="20">
        <f t="shared" si="1"/>
        <v>3178</v>
      </c>
      <c r="L31" s="67">
        <f t="shared" si="2"/>
        <v>-3.2954292756147696E-2</v>
      </c>
      <c r="M31" s="20">
        <f t="shared" si="3"/>
        <v>-28453</v>
      </c>
      <c r="N31" s="68">
        <f>I31/$I$29</f>
        <v>0.28458130380708507</v>
      </c>
    </row>
    <row r="32" spans="2:18" x14ac:dyDescent="0.25">
      <c r="B32" s="272"/>
      <c r="C32" s="275"/>
      <c r="D32" s="19" t="s">
        <v>46</v>
      </c>
      <c r="E32" s="20">
        <v>21989</v>
      </c>
      <c r="F32" s="20">
        <v>14831</v>
      </c>
      <c r="G32" s="20">
        <v>18070</v>
      </c>
      <c r="H32" s="20">
        <v>19927</v>
      </c>
      <c r="I32" s="20">
        <v>18514</v>
      </c>
      <c r="J32" s="67">
        <f t="shared" ref="J32:J41" si="8">I32/H32-1</f>
        <v>-7.090881718271691E-2</v>
      </c>
      <c r="K32" s="20">
        <f t="shared" si="1"/>
        <v>-1413</v>
      </c>
      <c r="L32" s="67">
        <f t="shared" si="2"/>
        <v>-0.15803356223566334</v>
      </c>
      <c r="M32" s="20">
        <f t="shared" si="3"/>
        <v>-3475</v>
      </c>
      <c r="N32" s="68">
        <f t="shared" ref="N32:N39" si="9">I32/$I$29</f>
        <v>6.3102062490605756E-3</v>
      </c>
    </row>
    <row r="33" spans="2:14" x14ac:dyDescent="0.25">
      <c r="B33" s="272"/>
      <c r="C33" s="275"/>
      <c r="D33" s="19" t="s">
        <v>47</v>
      </c>
      <c r="E33" s="20">
        <v>65669</v>
      </c>
      <c r="F33" s="20">
        <v>57766</v>
      </c>
      <c r="G33" s="20">
        <v>92826</v>
      </c>
      <c r="H33" s="20">
        <v>71642</v>
      </c>
      <c r="I33" s="20">
        <v>86200</v>
      </c>
      <c r="J33" s="67">
        <f t="shared" si="8"/>
        <v>0.20320482398593009</v>
      </c>
      <c r="K33" s="20">
        <f t="shared" si="1"/>
        <v>14558</v>
      </c>
      <c r="L33" s="67">
        <f t="shared" si="2"/>
        <v>0.31264371316755235</v>
      </c>
      <c r="M33" s="20">
        <f t="shared" si="3"/>
        <v>20531</v>
      </c>
      <c r="N33" s="68">
        <f t="shared" si="9"/>
        <v>2.9379916747813633E-2</v>
      </c>
    </row>
    <row r="34" spans="2:14" x14ac:dyDescent="0.25">
      <c r="B34" s="272"/>
      <c r="C34" s="275"/>
      <c r="D34" s="19" t="s">
        <v>48</v>
      </c>
      <c r="E34" s="20">
        <v>461041</v>
      </c>
      <c r="F34" s="20">
        <v>284082</v>
      </c>
      <c r="G34" s="20">
        <v>410037</v>
      </c>
      <c r="H34" s="20">
        <v>440835</v>
      </c>
      <c r="I34" s="20">
        <v>468874</v>
      </c>
      <c r="J34" s="67">
        <f t="shared" si="8"/>
        <v>6.3604296392074211E-2</v>
      </c>
      <c r="K34" s="20">
        <f t="shared" si="1"/>
        <v>28039</v>
      </c>
      <c r="L34" s="67">
        <f t="shared" si="2"/>
        <v>1.6989812185901121E-2</v>
      </c>
      <c r="M34" s="20">
        <f t="shared" si="3"/>
        <v>7833</v>
      </c>
      <c r="N34" s="68">
        <f t="shared" si="9"/>
        <v>0.15980834205585115</v>
      </c>
    </row>
    <row r="35" spans="2:14" x14ac:dyDescent="0.25">
      <c r="B35" s="272"/>
      <c r="C35" s="275"/>
      <c r="D35" s="19" t="s">
        <v>49</v>
      </c>
      <c r="E35" s="20">
        <v>13020</v>
      </c>
      <c r="F35" s="20">
        <v>11200</v>
      </c>
      <c r="G35" s="20">
        <v>12114</v>
      </c>
      <c r="H35" s="20">
        <v>11864</v>
      </c>
      <c r="I35" s="20">
        <v>13319</v>
      </c>
      <c r="J35" s="67">
        <f t="shared" si="8"/>
        <v>0.12263991908293992</v>
      </c>
      <c r="K35" s="20">
        <f t="shared" si="1"/>
        <v>1455</v>
      </c>
      <c r="L35" s="67">
        <f t="shared" si="2"/>
        <v>2.2964669738863241E-2</v>
      </c>
      <c r="M35" s="20">
        <f t="shared" si="3"/>
        <v>299</v>
      </c>
      <c r="N35" s="68">
        <f t="shared" si="9"/>
        <v>4.5395720552683268E-3</v>
      </c>
    </row>
    <row r="36" spans="2:14" x14ac:dyDescent="0.25">
      <c r="B36" s="272"/>
      <c r="C36" s="275"/>
      <c r="D36" s="19" t="s">
        <v>50</v>
      </c>
      <c r="E36" s="20">
        <v>89250</v>
      </c>
      <c r="F36" s="20">
        <v>96818</v>
      </c>
      <c r="G36" s="20">
        <v>108987</v>
      </c>
      <c r="H36" s="20">
        <v>119696</v>
      </c>
      <c r="I36" s="20">
        <v>97837</v>
      </c>
      <c r="J36" s="67">
        <f t="shared" si="8"/>
        <v>-0.18262097313193426</v>
      </c>
      <c r="K36" s="20">
        <f t="shared" si="1"/>
        <v>-21859</v>
      </c>
      <c r="L36" s="67">
        <f t="shared" si="2"/>
        <v>9.6212885154061567E-2</v>
      </c>
      <c r="M36" s="20">
        <f t="shared" si="3"/>
        <v>8587</v>
      </c>
      <c r="N36" s="68">
        <f t="shared" si="9"/>
        <v>3.3346205508768476E-2</v>
      </c>
    </row>
    <row r="37" spans="2:14" x14ac:dyDescent="0.25">
      <c r="B37" s="272"/>
      <c r="C37" s="275"/>
      <c r="D37" s="19" t="s">
        <v>51</v>
      </c>
      <c r="E37" s="20">
        <v>48947</v>
      </c>
      <c r="F37" s="20">
        <v>46745</v>
      </c>
      <c r="G37" s="20">
        <v>54058</v>
      </c>
      <c r="H37" s="20">
        <v>53126</v>
      </c>
      <c r="I37" s="20">
        <v>55215</v>
      </c>
      <c r="J37" s="67">
        <f t="shared" si="8"/>
        <v>3.9321612769642078E-2</v>
      </c>
      <c r="K37" s="20">
        <f t="shared" si="1"/>
        <v>2089</v>
      </c>
      <c r="L37" s="67">
        <f t="shared" si="2"/>
        <v>0.12805687784746778</v>
      </c>
      <c r="M37" s="20">
        <f t="shared" si="3"/>
        <v>6268</v>
      </c>
      <c r="N37" s="68">
        <f t="shared" si="9"/>
        <v>1.8819165930748605E-2</v>
      </c>
    </row>
    <row r="38" spans="2:14" x14ac:dyDescent="0.25">
      <c r="B38" s="272"/>
      <c r="C38" s="275"/>
      <c r="D38" s="19" t="s">
        <v>52</v>
      </c>
      <c r="E38" s="20">
        <v>149462</v>
      </c>
      <c r="F38" s="20">
        <v>123213</v>
      </c>
      <c r="G38" s="20">
        <v>156141</v>
      </c>
      <c r="H38" s="20">
        <v>158524</v>
      </c>
      <c r="I38" s="20">
        <v>160539</v>
      </c>
      <c r="J38" s="21">
        <f t="shared" si="8"/>
        <v>1.271100905856537E-2</v>
      </c>
      <c r="K38" s="20">
        <f t="shared" si="1"/>
        <v>2015</v>
      </c>
      <c r="L38" s="21">
        <f t="shared" si="2"/>
        <v>7.4112483440607058E-2</v>
      </c>
      <c r="M38" s="20">
        <f t="shared" si="3"/>
        <v>11077</v>
      </c>
      <c r="N38" s="22">
        <f t="shared" si="9"/>
        <v>5.471719785124423E-2</v>
      </c>
    </row>
    <row r="39" spans="2:14" x14ac:dyDescent="0.25">
      <c r="B39" s="272"/>
      <c r="C39" s="276"/>
      <c r="D39" s="23" t="s">
        <v>53</v>
      </c>
      <c r="E39" s="69">
        <v>67450</v>
      </c>
      <c r="F39" s="69">
        <v>49273</v>
      </c>
      <c r="G39" s="69">
        <v>67054</v>
      </c>
      <c r="H39" s="69">
        <v>69277</v>
      </c>
      <c r="I39" s="69">
        <v>57912</v>
      </c>
      <c r="J39" s="25">
        <f t="shared" si="8"/>
        <v>-0.16405156112418262</v>
      </c>
      <c r="K39" s="69">
        <f t="shared" si="1"/>
        <v>-11365</v>
      </c>
      <c r="L39" s="25">
        <f t="shared" si="2"/>
        <v>-0.14140845070422536</v>
      </c>
      <c r="M39" s="69">
        <f t="shared" si="3"/>
        <v>-9538</v>
      </c>
      <c r="N39" s="46">
        <f t="shared" si="9"/>
        <v>1.9738396040596091E-2</v>
      </c>
    </row>
    <row r="40" spans="2:14" x14ac:dyDescent="0.25">
      <c r="B40" s="272"/>
      <c r="C40" s="287" t="s">
        <v>22</v>
      </c>
      <c r="D40" s="63" t="s">
        <v>43</v>
      </c>
      <c r="E40" s="73">
        <v>7.1863573088183097</v>
      </c>
      <c r="F40" s="73">
        <v>6.6685079352943797</v>
      </c>
      <c r="G40" s="73">
        <v>6.6569057616103606</v>
      </c>
      <c r="H40" s="73">
        <v>6.7507245642830673</v>
      </c>
      <c r="I40" s="73">
        <v>6.5982332608436538</v>
      </c>
      <c r="J40" s="65">
        <f t="shared" si="8"/>
        <v>-2.2588879458394606E-2</v>
      </c>
      <c r="K40" s="73">
        <f t="shared" si="1"/>
        <v>-0.15249130343941353</v>
      </c>
      <c r="L40" s="65">
        <f t="shared" si="2"/>
        <v>-8.183896551497305E-2</v>
      </c>
      <c r="M40" s="73">
        <f t="shared" si="3"/>
        <v>-0.58812404797465589</v>
      </c>
      <c r="N40" s="65"/>
    </row>
    <row r="41" spans="2:14" x14ac:dyDescent="0.25">
      <c r="B41" s="272"/>
      <c r="C41" s="288"/>
      <c r="D41" s="26" t="s">
        <v>44</v>
      </c>
      <c r="E41" s="35">
        <v>7.6105102871914729</v>
      </c>
      <c r="F41" s="35">
        <v>7.2716303604914039</v>
      </c>
      <c r="G41" s="35">
        <v>7.2045591816853385</v>
      </c>
      <c r="H41" s="35">
        <v>7.1449588922544356</v>
      </c>
      <c r="I41" s="35">
        <v>7.1532354158566109</v>
      </c>
      <c r="J41" s="36">
        <f t="shared" si="8"/>
        <v>1.1583724590980005E-3</v>
      </c>
      <c r="K41" s="37">
        <f t="shared" si="1"/>
        <v>8.2765236021753452E-3</v>
      </c>
      <c r="L41" s="36">
        <f t="shared" si="2"/>
        <v>-6.0084653207086225E-2</v>
      </c>
      <c r="M41" s="37">
        <f t="shared" si="3"/>
        <v>-0.457274871334862</v>
      </c>
      <c r="N41" s="38"/>
    </row>
    <row r="42" spans="2:14" x14ac:dyDescent="0.25">
      <c r="B42" s="272"/>
      <c r="C42" s="288"/>
      <c r="D42" s="4" t="s">
        <v>45</v>
      </c>
      <c r="E42" s="39">
        <v>7.8962540239976589</v>
      </c>
      <c r="F42" s="39">
        <v>7.3496544290152812</v>
      </c>
      <c r="G42" s="39">
        <v>7.2560849086919399</v>
      </c>
      <c r="H42" s="39">
        <v>7.4519302269326904</v>
      </c>
      <c r="I42" s="39">
        <v>7.2321784322217413</v>
      </c>
      <c r="J42" s="74">
        <f t="shared" si="0"/>
        <v>-2.9489244802202275E-2</v>
      </c>
      <c r="K42" s="41">
        <f t="shared" si="1"/>
        <v>-0.21975179471094908</v>
      </c>
      <c r="L42" s="74">
        <f t="shared" si="2"/>
        <v>-8.4100079576684417E-2</v>
      </c>
      <c r="M42" s="41">
        <f t="shared" si="3"/>
        <v>-0.66407559177591757</v>
      </c>
      <c r="N42" s="75"/>
    </row>
    <row r="43" spans="2:14" x14ac:dyDescent="0.25">
      <c r="B43" s="272"/>
      <c r="C43" s="288"/>
      <c r="D43" s="4" t="s">
        <v>46</v>
      </c>
      <c r="E43" s="39">
        <v>6.0625861593603529</v>
      </c>
      <c r="F43" s="39">
        <v>5.9826542960871318</v>
      </c>
      <c r="G43" s="39">
        <v>3.8652406417112299</v>
      </c>
      <c r="H43" s="39">
        <v>3.6283685360524398</v>
      </c>
      <c r="I43" s="39">
        <v>4.1325892857142854</v>
      </c>
      <c r="J43" s="74">
        <f t="shared" si="0"/>
        <v>0.13896624465011564</v>
      </c>
      <c r="K43" s="41">
        <f t="shared" si="1"/>
        <v>0.5042207496618456</v>
      </c>
      <c r="L43" s="74">
        <f t="shared" si="2"/>
        <v>-0.31834547549748904</v>
      </c>
      <c r="M43" s="41">
        <f t="shared" si="3"/>
        <v>-1.9299968736460675</v>
      </c>
      <c r="N43" s="75"/>
    </row>
    <row r="44" spans="2:14" x14ac:dyDescent="0.25">
      <c r="B44" s="272"/>
      <c r="C44" s="288"/>
      <c r="D44" s="4" t="s">
        <v>47</v>
      </c>
      <c r="E44" s="39">
        <v>6.1110180532291087</v>
      </c>
      <c r="F44" s="39">
        <v>6.0851153481512696</v>
      </c>
      <c r="G44" s="39">
        <v>6.5736137667304018</v>
      </c>
      <c r="H44" s="39">
        <v>5.73503041946846</v>
      </c>
      <c r="I44" s="39">
        <v>5.5345104333868376</v>
      </c>
      <c r="J44" s="74">
        <f t="shared" si="0"/>
        <v>-3.4964066694559426E-2</v>
      </c>
      <c r="K44" s="41">
        <f t="shared" si="1"/>
        <v>-0.20051998608162247</v>
      </c>
      <c r="L44" s="74">
        <f t="shared" si="2"/>
        <v>-9.4339047081957172E-2</v>
      </c>
      <c r="M44" s="41">
        <f t="shared" si="3"/>
        <v>-0.57650761984227117</v>
      </c>
      <c r="N44" s="75"/>
    </row>
    <row r="45" spans="2:14" x14ac:dyDescent="0.25">
      <c r="B45" s="272"/>
      <c r="C45" s="288"/>
      <c r="D45" s="4" t="s">
        <v>48</v>
      </c>
      <c r="E45" s="39">
        <v>7.4343465290655484</v>
      </c>
      <c r="F45" s="39">
        <v>6.4343276482978871</v>
      </c>
      <c r="G45" s="39">
        <v>6.7109165302782321</v>
      </c>
      <c r="H45" s="39">
        <v>7.0489614480564127</v>
      </c>
      <c r="I45" s="39">
        <v>6.903225806451613</v>
      </c>
      <c r="J45" s="74">
        <f t="shared" si="0"/>
        <v>-2.0674767861722843E-2</v>
      </c>
      <c r="K45" s="41">
        <f t="shared" si="1"/>
        <v>-0.14573564160479968</v>
      </c>
      <c r="L45" s="74">
        <f t="shared" si="2"/>
        <v>-7.1441480503693144E-2</v>
      </c>
      <c r="M45" s="41">
        <f t="shared" si="3"/>
        <v>-0.53112072261393539</v>
      </c>
      <c r="N45" s="75"/>
    </row>
    <row r="46" spans="2:14" x14ac:dyDescent="0.25">
      <c r="B46" s="272"/>
      <c r="C46" s="288"/>
      <c r="D46" s="4" t="s">
        <v>49</v>
      </c>
      <c r="E46" s="39">
        <v>2.2576729668805271</v>
      </c>
      <c r="F46" s="39">
        <v>2.4653312788906008</v>
      </c>
      <c r="G46" s="39">
        <v>2.3449477351916377</v>
      </c>
      <c r="H46" s="39">
        <v>2.587568157033806</v>
      </c>
      <c r="I46" s="39">
        <v>2.5476281560826322</v>
      </c>
      <c r="J46" s="74">
        <f t="shared" si="0"/>
        <v>-1.5435342579326772E-2</v>
      </c>
      <c r="K46" s="41">
        <f t="shared" si="1"/>
        <v>-3.9940000951173893E-2</v>
      </c>
      <c r="L46" s="74">
        <f t="shared" si="2"/>
        <v>0.12843099663045621</v>
      </c>
      <c r="M46" s="41">
        <f t="shared" si="3"/>
        <v>0.28995518920210506</v>
      </c>
      <c r="N46" s="75"/>
    </row>
    <row r="47" spans="2:14" x14ac:dyDescent="0.25">
      <c r="B47" s="272"/>
      <c r="C47" s="288"/>
      <c r="D47" s="4" t="s">
        <v>50</v>
      </c>
      <c r="E47" s="39">
        <v>7.6229928254185175</v>
      </c>
      <c r="F47" s="39">
        <v>7.2588094167041533</v>
      </c>
      <c r="G47" s="39">
        <v>6.0869589500139627</v>
      </c>
      <c r="H47" s="39">
        <v>5.886785029262775</v>
      </c>
      <c r="I47" s="39">
        <v>5.3419055419055423</v>
      </c>
      <c r="J47" s="74">
        <f t="shared" si="0"/>
        <v>-9.2559773229135556E-2</v>
      </c>
      <c r="K47" s="41">
        <f t="shared" si="1"/>
        <v>-0.54487948735723268</v>
      </c>
      <c r="L47" s="74">
        <f t="shared" si="2"/>
        <v>-0.29923775815540521</v>
      </c>
      <c r="M47" s="41">
        <f t="shared" si="3"/>
        <v>-2.2810872835129752</v>
      </c>
      <c r="N47" s="75"/>
    </row>
    <row r="48" spans="2:14" x14ac:dyDescent="0.25">
      <c r="B48" s="272"/>
      <c r="C48" s="288"/>
      <c r="D48" s="4" t="s">
        <v>51</v>
      </c>
      <c r="E48" s="39">
        <v>2.3393872771591071</v>
      </c>
      <c r="F48" s="39">
        <v>2.5686888669084516</v>
      </c>
      <c r="G48" s="39">
        <v>2.2557062382641351</v>
      </c>
      <c r="H48" s="39">
        <v>2.5818146474218788</v>
      </c>
      <c r="I48" s="39">
        <v>2.241869341020748</v>
      </c>
      <c r="J48" s="74">
        <f t="shared" si="0"/>
        <v>-0.13166913695395988</v>
      </c>
      <c r="K48" s="41">
        <f t="shared" si="1"/>
        <v>-0.33994530640113085</v>
      </c>
      <c r="L48" s="74">
        <f t="shared" si="2"/>
        <v>-4.1685246855228897E-2</v>
      </c>
      <c r="M48" s="41">
        <f t="shared" si="3"/>
        <v>-9.7517936138359129E-2</v>
      </c>
      <c r="N48" s="75"/>
    </row>
    <row r="49" spans="2:14" x14ac:dyDescent="0.25">
      <c r="B49" s="272"/>
      <c r="C49" s="288"/>
      <c r="D49" s="4" t="s">
        <v>52</v>
      </c>
      <c r="E49" s="39">
        <v>7.1260608372270431</v>
      </c>
      <c r="F49" s="39">
        <v>6.2279114435907807</v>
      </c>
      <c r="G49" s="39">
        <v>6.7056474124973162</v>
      </c>
      <c r="H49" s="39">
        <v>6.5663159638803741</v>
      </c>
      <c r="I49" s="39">
        <v>6.8930442249892661</v>
      </c>
      <c r="J49" s="40">
        <f t="shared" si="0"/>
        <v>4.975823017139902E-2</v>
      </c>
      <c r="K49" s="41">
        <f t="shared" si="1"/>
        <v>0.32672826110889197</v>
      </c>
      <c r="L49" s="40">
        <f t="shared" si="2"/>
        <v>-3.2699217360099175E-2</v>
      </c>
      <c r="M49" s="41">
        <f t="shared" si="3"/>
        <v>-0.23301661223777703</v>
      </c>
      <c r="N49" s="42"/>
    </row>
    <row r="50" spans="2:14" x14ac:dyDescent="0.25">
      <c r="B50" s="272"/>
      <c r="C50" s="289"/>
      <c r="D50" s="32" t="s">
        <v>53</v>
      </c>
      <c r="E50" s="76">
        <v>6.1575680116852292</v>
      </c>
      <c r="F50" s="76">
        <v>5.5047480728410232</v>
      </c>
      <c r="G50" s="76">
        <v>6.4792733597449033</v>
      </c>
      <c r="H50" s="76">
        <v>6.3849769585253453</v>
      </c>
      <c r="I50" s="76">
        <v>5.6121717220660914</v>
      </c>
      <c r="J50" s="61">
        <f t="shared" si="0"/>
        <v>-0.1210349295665647</v>
      </c>
      <c r="K50" s="77">
        <f t="shared" si="1"/>
        <v>-0.77280523645925392</v>
      </c>
      <c r="L50" s="61">
        <f t="shared" si="2"/>
        <v>-8.8573327746301445E-2</v>
      </c>
      <c r="M50" s="77">
        <f t="shared" si="3"/>
        <v>-0.54539628961913778</v>
      </c>
      <c r="N50" s="55"/>
    </row>
    <row r="51" spans="2:14" x14ac:dyDescent="0.25">
      <c r="B51" s="272"/>
      <c r="C51" s="280" t="s">
        <v>34</v>
      </c>
      <c r="D51" s="63" t="s">
        <v>43</v>
      </c>
      <c r="E51" s="65">
        <v>0.69120000000000004</v>
      </c>
      <c r="F51" s="65">
        <v>0.56889999999999996</v>
      </c>
      <c r="G51" s="65">
        <v>0.71409999999999996</v>
      </c>
      <c r="H51" s="65">
        <v>19.022600000000001</v>
      </c>
      <c r="I51" s="65">
        <v>18.326000000000001</v>
      </c>
      <c r="J51" s="65">
        <f t="shared" si="0"/>
        <v>-3.6619599844395667E-2</v>
      </c>
      <c r="K51" s="73">
        <f t="shared" ref="K51" si="10">(I51-H51)*100</f>
        <v>-69.660000000000011</v>
      </c>
      <c r="L51" s="65">
        <f t="shared" si="2"/>
        <v>25.513310185185183</v>
      </c>
      <c r="M51" s="73">
        <f t="shared" ref="M51" si="11">(I51-E51)*100</f>
        <v>1763.4800000000002</v>
      </c>
      <c r="N51" s="65"/>
    </row>
    <row r="52" spans="2:14" x14ac:dyDescent="0.25">
      <c r="B52" s="272"/>
      <c r="C52" s="281"/>
      <c r="D52" s="15" t="s">
        <v>44</v>
      </c>
      <c r="E52" s="18">
        <v>0.73370000000000002</v>
      </c>
      <c r="F52" s="18">
        <v>0.62539999999999996</v>
      </c>
      <c r="G52" s="18">
        <v>0.77950000000000008</v>
      </c>
      <c r="H52" s="18">
        <v>0.79909999999999992</v>
      </c>
      <c r="I52" s="18">
        <v>0.78260000000000007</v>
      </c>
      <c r="J52" s="17">
        <f t="shared" si="0"/>
        <v>-2.0648229257914985E-2</v>
      </c>
      <c r="K52" s="44">
        <f>(I52-H52)*100</f>
        <v>-1.6499999999999848</v>
      </c>
      <c r="L52" s="17">
        <f t="shared" si="2"/>
        <v>6.6648493934850839E-2</v>
      </c>
      <c r="M52" s="44">
        <f>(I52-E52)*100</f>
        <v>4.8900000000000059</v>
      </c>
      <c r="N52" s="18"/>
    </row>
    <row r="53" spans="2:14" x14ac:dyDescent="0.25">
      <c r="B53" s="272"/>
      <c r="C53" s="281"/>
      <c r="D53" s="19" t="s">
        <v>45</v>
      </c>
      <c r="E53" s="68">
        <v>0.67180000000000006</v>
      </c>
      <c r="F53" s="68">
        <v>0.51790000000000003</v>
      </c>
      <c r="G53" s="68">
        <v>0.65170000000000006</v>
      </c>
      <c r="H53" s="68">
        <v>0.72120000000000006</v>
      </c>
      <c r="I53" s="68">
        <v>0.70669999999999999</v>
      </c>
      <c r="J53" s="67">
        <f t="shared" si="0"/>
        <v>-2.0105379922351729E-2</v>
      </c>
      <c r="K53" s="45">
        <f t="shared" ref="K53:K61" si="12">(I53-H53)*100</f>
        <v>-1.4500000000000068</v>
      </c>
      <c r="L53" s="67">
        <f t="shared" si="2"/>
        <v>5.1949985114617236E-2</v>
      </c>
      <c r="M53" s="45">
        <f t="shared" ref="M53:M61" si="13">(I53-E53)*100</f>
        <v>3.4899999999999931</v>
      </c>
      <c r="N53" s="68"/>
    </row>
    <row r="54" spans="2:14" x14ac:dyDescent="0.25">
      <c r="B54" s="272"/>
      <c r="C54" s="281"/>
      <c r="D54" s="19" t="s">
        <v>46</v>
      </c>
      <c r="E54" s="68">
        <v>0.62939999999999996</v>
      </c>
      <c r="F54" s="68">
        <v>0.59650000000000003</v>
      </c>
      <c r="G54" s="68">
        <v>0.6391</v>
      </c>
      <c r="H54" s="68">
        <v>0.70480000000000009</v>
      </c>
      <c r="I54" s="68">
        <v>0.65489999999999993</v>
      </c>
      <c r="J54" s="67">
        <f t="shared" si="0"/>
        <v>-7.080022701475619E-2</v>
      </c>
      <c r="K54" s="45">
        <f t="shared" si="12"/>
        <v>-4.9900000000000162</v>
      </c>
      <c r="L54" s="67">
        <f t="shared" si="2"/>
        <v>4.0514775977120943E-2</v>
      </c>
      <c r="M54" s="45">
        <f t="shared" si="13"/>
        <v>2.5499999999999967</v>
      </c>
      <c r="N54" s="68"/>
    </row>
    <row r="55" spans="2:14" x14ac:dyDescent="0.25">
      <c r="B55" s="272"/>
      <c r="C55" s="281"/>
      <c r="D55" s="19" t="s">
        <v>47</v>
      </c>
      <c r="E55" s="68">
        <v>0.52049999999999996</v>
      </c>
      <c r="F55" s="68">
        <v>0.40850000000000003</v>
      </c>
      <c r="G55" s="68">
        <v>0.65639999999999998</v>
      </c>
      <c r="H55" s="68">
        <v>0.50659999999999994</v>
      </c>
      <c r="I55" s="68">
        <v>0.60240000000000005</v>
      </c>
      <c r="J55" s="67">
        <f t="shared" si="0"/>
        <v>0.18910382945124371</v>
      </c>
      <c r="K55" s="45">
        <f t="shared" si="12"/>
        <v>9.5800000000000107</v>
      </c>
      <c r="L55" s="67">
        <f t="shared" si="2"/>
        <v>0.15734870317002891</v>
      </c>
      <c r="M55" s="45">
        <f t="shared" si="13"/>
        <v>8.1900000000000084</v>
      </c>
      <c r="N55" s="68"/>
    </row>
    <row r="56" spans="2:14" x14ac:dyDescent="0.25">
      <c r="B56" s="272"/>
      <c r="C56" s="281"/>
      <c r="D56" s="19" t="s">
        <v>48</v>
      </c>
      <c r="E56" s="68">
        <v>0.69400000000000006</v>
      </c>
      <c r="F56" s="68">
        <v>0.53079999999999994</v>
      </c>
      <c r="G56" s="68">
        <v>0.69389999999999996</v>
      </c>
      <c r="H56" s="68">
        <v>0.73170000000000002</v>
      </c>
      <c r="I56" s="68">
        <v>0.76200000000000001</v>
      </c>
      <c r="J56" s="67">
        <f t="shared" si="0"/>
        <v>4.1410414104140925E-2</v>
      </c>
      <c r="K56" s="45">
        <f t="shared" si="12"/>
        <v>3.0299999999999994</v>
      </c>
      <c r="L56" s="67">
        <f t="shared" si="2"/>
        <v>9.7982708933717522E-2</v>
      </c>
      <c r="M56" s="45">
        <f t="shared" si="13"/>
        <v>6.7999999999999954</v>
      </c>
      <c r="N56" s="68"/>
    </row>
    <row r="57" spans="2:14" x14ac:dyDescent="0.25">
      <c r="B57" s="272"/>
      <c r="C57" s="281"/>
      <c r="D57" s="19" t="s">
        <v>49</v>
      </c>
      <c r="E57" s="68">
        <v>0.53979999999999995</v>
      </c>
      <c r="F57" s="68">
        <v>0.57810000000000006</v>
      </c>
      <c r="G57" s="68">
        <v>0.58939999999999992</v>
      </c>
      <c r="H57" s="68">
        <v>0.56869999999999998</v>
      </c>
      <c r="I57" s="68">
        <v>0.63840000000000008</v>
      </c>
      <c r="J57" s="67">
        <f t="shared" si="0"/>
        <v>0.12256022507473197</v>
      </c>
      <c r="K57" s="45">
        <f t="shared" si="12"/>
        <v>6.9700000000000095</v>
      </c>
      <c r="L57" s="67">
        <f t="shared" si="2"/>
        <v>0.18266024453501317</v>
      </c>
      <c r="M57" s="45">
        <f t="shared" si="13"/>
        <v>9.8600000000000136</v>
      </c>
      <c r="N57" s="68"/>
    </row>
    <row r="58" spans="2:14" x14ac:dyDescent="0.25">
      <c r="B58" s="272"/>
      <c r="C58" s="281"/>
      <c r="D58" s="19" t="s">
        <v>50</v>
      </c>
      <c r="E58" s="68">
        <v>0.69530000000000003</v>
      </c>
      <c r="F58" s="68">
        <v>0.74909999999999999</v>
      </c>
      <c r="G58" s="68">
        <v>0.73380000000000001</v>
      </c>
      <c r="H58" s="68">
        <v>0.80489999999999995</v>
      </c>
      <c r="I58" s="68">
        <v>0.65790000000000004</v>
      </c>
      <c r="J58" s="67">
        <f t="shared" si="0"/>
        <v>-0.18263138278046953</v>
      </c>
      <c r="K58" s="45">
        <f t="shared" si="12"/>
        <v>-14.69999999999999</v>
      </c>
      <c r="L58" s="67">
        <f t="shared" si="2"/>
        <v>-5.3789731051344769E-2</v>
      </c>
      <c r="M58" s="45">
        <f t="shared" si="13"/>
        <v>-3.7399999999999989</v>
      </c>
      <c r="N58" s="68"/>
    </row>
    <row r="59" spans="2:14" x14ac:dyDescent="0.25">
      <c r="B59" s="272"/>
      <c r="C59" s="281"/>
      <c r="D59" s="19" t="s">
        <v>51</v>
      </c>
      <c r="E59" s="68">
        <v>0.58310000000000006</v>
      </c>
      <c r="F59" s="68">
        <v>0.60489999999999999</v>
      </c>
      <c r="G59" s="68">
        <v>0.61580000000000001</v>
      </c>
      <c r="H59" s="68">
        <v>0.62139999999999995</v>
      </c>
      <c r="I59" s="68">
        <v>0.66480000000000006</v>
      </c>
      <c r="J59" s="67">
        <f t="shared" si="0"/>
        <v>6.984229159961397E-2</v>
      </c>
      <c r="K59" s="45">
        <f t="shared" si="12"/>
        <v>4.3400000000000105</v>
      </c>
      <c r="L59" s="67">
        <f t="shared" si="2"/>
        <v>0.14011318813239582</v>
      </c>
      <c r="M59" s="45">
        <f t="shared" si="13"/>
        <v>8.17</v>
      </c>
      <c r="N59" s="68"/>
    </row>
    <row r="60" spans="2:14" x14ac:dyDescent="0.25">
      <c r="B60" s="272"/>
      <c r="C60" s="281"/>
      <c r="D60" s="19" t="s">
        <v>52</v>
      </c>
      <c r="E60" s="22">
        <v>0.69980000000000009</v>
      </c>
      <c r="F60" s="22">
        <v>0.61990000000000001</v>
      </c>
      <c r="G60" s="22">
        <v>0.78520000000000001</v>
      </c>
      <c r="H60" s="22">
        <v>0.79709999999999992</v>
      </c>
      <c r="I60" s="22">
        <v>0.79709999999999992</v>
      </c>
      <c r="J60" s="21">
        <f t="shared" si="0"/>
        <v>0</v>
      </c>
      <c r="K60" s="45">
        <f t="shared" si="12"/>
        <v>0</v>
      </c>
      <c r="L60" s="21">
        <f t="shared" si="2"/>
        <v>0.13903972563589573</v>
      </c>
      <c r="M60" s="45">
        <f t="shared" si="13"/>
        <v>9.7299999999999827</v>
      </c>
      <c r="N60" s="22"/>
    </row>
    <row r="61" spans="2:14" x14ac:dyDescent="0.25">
      <c r="B61" s="272"/>
      <c r="C61" s="282"/>
      <c r="D61" s="23" t="s">
        <v>53</v>
      </c>
      <c r="E61" s="46">
        <v>0.64329999999999998</v>
      </c>
      <c r="F61" s="46">
        <v>0.4587</v>
      </c>
      <c r="G61" s="46">
        <v>0.70209999999999995</v>
      </c>
      <c r="H61" s="46">
        <v>0.73219999999999996</v>
      </c>
      <c r="I61" s="46">
        <v>0.60009999999999997</v>
      </c>
      <c r="J61" s="25">
        <f t="shared" si="0"/>
        <v>-0.18041518710734772</v>
      </c>
      <c r="K61" s="78">
        <f t="shared" si="12"/>
        <v>-13.209999999999999</v>
      </c>
      <c r="L61" s="25">
        <f t="shared" si="2"/>
        <v>-6.7153738535675411E-2</v>
      </c>
      <c r="M61" s="78">
        <f t="shared" si="13"/>
        <v>-4.3200000000000021</v>
      </c>
      <c r="N61" s="46"/>
    </row>
    <row r="62" spans="2:14" x14ac:dyDescent="0.25">
      <c r="B62" s="272"/>
      <c r="C62" s="283" t="s">
        <v>54</v>
      </c>
      <c r="D62" s="63" t="s">
        <v>43</v>
      </c>
      <c r="E62" s="64">
        <v>133229</v>
      </c>
      <c r="F62" s="64">
        <v>118692</v>
      </c>
      <c r="G62" s="64">
        <v>127347</v>
      </c>
      <c r="H62" s="64">
        <v>379398</v>
      </c>
      <c r="I62" s="64">
        <v>384801</v>
      </c>
      <c r="J62" s="65">
        <f t="shared" si="0"/>
        <v>1.4240981765850202E-2</v>
      </c>
      <c r="K62" s="64">
        <f t="shared" ref="K62:K63" si="14">I62-H62</f>
        <v>5403</v>
      </c>
      <c r="L62" s="65">
        <f t="shared" si="2"/>
        <v>1.8882675693730344</v>
      </c>
      <c r="M62" s="64">
        <f t="shared" ref="M62:M63" si="15">I62-E62</f>
        <v>251572</v>
      </c>
      <c r="N62" s="65">
        <f t="shared" ref="N62:N63" si="16">I62/$I$62</f>
        <v>1</v>
      </c>
    </row>
    <row r="63" spans="2:14" x14ac:dyDescent="0.25">
      <c r="B63" s="272"/>
      <c r="C63" s="284"/>
      <c r="D63" s="26" t="s">
        <v>44</v>
      </c>
      <c r="E63" s="27">
        <v>47242</v>
      </c>
      <c r="F63" s="27">
        <v>42803</v>
      </c>
      <c r="G63" s="27">
        <v>45909</v>
      </c>
      <c r="H63" s="27">
        <v>46660</v>
      </c>
      <c r="I63" s="27">
        <v>47015</v>
      </c>
      <c r="J63" s="36">
        <f t="shared" si="0"/>
        <v>7.6082297471067317E-3</v>
      </c>
      <c r="K63" s="27">
        <f t="shared" si="14"/>
        <v>355</v>
      </c>
      <c r="L63" s="36">
        <f t="shared" si="2"/>
        <v>-4.8050463570551427E-3</v>
      </c>
      <c r="M63" s="27">
        <f t="shared" si="15"/>
        <v>-227</v>
      </c>
      <c r="N63" s="38">
        <f t="shared" si="16"/>
        <v>0.12218003591466758</v>
      </c>
    </row>
    <row r="64" spans="2:14" x14ac:dyDescent="0.25">
      <c r="B64" s="272"/>
      <c r="C64" s="284"/>
      <c r="D64" s="4" t="s">
        <v>45</v>
      </c>
      <c r="E64" s="29">
        <v>41461</v>
      </c>
      <c r="F64" s="29">
        <v>36098</v>
      </c>
      <c r="G64" s="29">
        <v>39121</v>
      </c>
      <c r="H64" s="29">
        <v>37203</v>
      </c>
      <c r="I64" s="29">
        <v>38115</v>
      </c>
      <c r="J64" s="74">
        <f>I64/H64-1</f>
        <v>2.4514152084509355E-2</v>
      </c>
      <c r="K64" s="29">
        <f>I64-H64</f>
        <v>912</v>
      </c>
      <c r="L64" s="74">
        <f>I64/E64-1</f>
        <v>-8.0702346783724455E-2</v>
      </c>
      <c r="M64" s="29">
        <f>I64-E64</f>
        <v>-3346</v>
      </c>
      <c r="N64" s="75">
        <f>I64/$I$62</f>
        <v>9.9051197891897369E-2</v>
      </c>
    </row>
    <row r="65" spans="2:14" x14ac:dyDescent="0.25">
      <c r="B65" s="272"/>
      <c r="C65" s="284"/>
      <c r="D65" s="4" t="s">
        <v>46</v>
      </c>
      <c r="E65" s="29">
        <v>1127</v>
      </c>
      <c r="F65" s="29">
        <v>802</v>
      </c>
      <c r="G65" s="29">
        <v>912</v>
      </c>
      <c r="H65" s="29">
        <v>912</v>
      </c>
      <c r="I65" s="29">
        <v>912</v>
      </c>
      <c r="J65" s="74">
        <f t="shared" ref="J65:J72" si="17">I65/H65-1</f>
        <v>0</v>
      </c>
      <c r="K65" s="29">
        <f t="shared" ref="K65:K72" si="18">I65-H65</f>
        <v>0</v>
      </c>
      <c r="L65" s="74">
        <f t="shared" ref="L65:L72" si="19">I65/E65-1</f>
        <v>-0.1907719609582964</v>
      </c>
      <c r="M65" s="29">
        <f t="shared" ref="M65:M72" si="20">I65-E65</f>
        <v>-215</v>
      </c>
      <c r="N65" s="75">
        <f t="shared" ref="N65:N72" si="21">I65/$I$62</f>
        <v>2.3700562108726329E-3</v>
      </c>
    </row>
    <row r="66" spans="2:14" x14ac:dyDescent="0.25">
      <c r="B66" s="272"/>
      <c r="C66" s="284"/>
      <c r="D66" s="4" t="s">
        <v>47</v>
      </c>
      <c r="E66" s="29">
        <v>4070</v>
      </c>
      <c r="F66" s="29">
        <v>4562</v>
      </c>
      <c r="G66" s="29">
        <v>4562</v>
      </c>
      <c r="H66" s="29">
        <v>4562</v>
      </c>
      <c r="I66" s="29">
        <v>4616</v>
      </c>
      <c r="J66" s="74">
        <f t="shared" si="17"/>
        <v>1.1836913634370783E-2</v>
      </c>
      <c r="K66" s="29">
        <f t="shared" si="18"/>
        <v>54</v>
      </c>
      <c r="L66" s="74">
        <f t="shared" si="19"/>
        <v>0.13415233415233407</v>
      </c>
      <c r="M66" s="29">
        <f t="shared" si="20"/>
        <v>546</v>
      </c>
      <c r="N66" s="75">
        <f t="shared" si="21"/>
        <v>1.1995810821697449E-2</v>
      </c>
    </row>
    <row r="67" spans="2:14" x14ac:dyDescent="0.25">
      <c r="B67" s="272"/>
      <c r="C67" s="284"/>
      <c r="D67" s="4" t="s">
        <v>48</v>
      </c>
      <c r="E67" s="29">
        <v>21430</v>
      </c>
      <c r="F67" s="29">
        <v>17263</v>
      </c>
      <c r="G67" s="29">
        <v>19061</v>
      </c>
      <c r="H67" s="29">
        <v>19434</v>
      </c>
      <c r="I67" s="29">
        <v>19850</v>
      </c>
      <c r="J67" s="74">
        <f t="shared" si="17"/>
        <v>2.1405783678089874E-2</v>
      </c>
      <c r="K67" s="29">
        <f t="shared" si="18"/>
        <v>416</v>
      </c>
      <c r="L67" s="74">
        <f t="shared" si="19"/>
        <v>-7.3728418105459603E-2</v>
      </c>
      <c r="M67" s="29">
        <f t="shared" si="20"/>
        <v>-1580</v>
      </c>
      <c r="N67" s="75">
        <f t="shared" si="21"/>
        <v>5.1585105028313337E-2</v>
      </c>
    </row>
    <row r="68" spans="2:14" x14ac:dyDescent="0.25">
      <c r="B68" s="272"/>
      <c r="C68" s="284"/>
      <c r="D68" s="4" t="s">
        <v>49</v>
      </c>
      <c r="E68" s="29">
        <v>778</v>
      </c>
      <c r="F68" s="29">
        <v>625</v>
      </c>
      <c r="G68" s="29">
        <v>663</v>
      </c>
      <c r="H68" s="29">
        <v>673</v>
      </c>
      <c r="I68" s="29">
        <v>673</v>
      </c>
      <c r="J68" s="74">
        <f t="shared" si="17"/>
        <v>0</v>
      </c>
      <c r="K68" s="29">
        <f t="shared" si="18"/>
        <v>0</v>
      </c>
      <c r="L68" s="74">
        <f t="shared" si="19"/>
        <v>-0.13496143958868889</v>
      </c>
      <c r="M68" s="29">
        <f t="shared" si="20"/>
        <v>-105</v>
      </c>
      <c r="N68" s="75">
        <f t="shared" si="21"/>
        <v>1.7489559538566687E-3</v>
      </c>
    </row>
    <row r="69" spans="2:14" x14ac:dyDescent="0.25">
      <c r="B69" s="272"/>
      <c r="C69" s="284"/>
      <c r="D69" s="4" t="s">
        <v>50</v>
      </c>
      <c r="E69" s="29">
        <v>4141</v>
      </c>
      <c r="F69" s="29">
        <v>4169</v>
      </c>
      <c r="G69" s="29">
        <v>4791</v>
      </c>
      <c r="H69" s="29">
        <v>4797</v>
      </c>
      <c r="I69" s="29">
        <v>4797</v>
      </c>
      <c r="J69" s="74">
        <f t="shared" si="17"/>
        <v>0</v>
      </c>
      <c r="K69" s="29">
        <f t="shared" si="18"/>
        <v>0</v>
      </c>
      <c r="L69" s="74">
        <f t="shared" si="19"/>
        <v>0.15841584158415833</v>
      </c>
      <c r="M69" s="29">
        <f t="shared" si="20"/>
        <v>656</v>
      </c>
      <c r="N69" s="75">
        <f t="shared" si="21"/>
        <v>1.2466183819688618E-2</v>
      </c>
    </row>
    <row r="70" spans="2:14" x14ac:dyDescent="0.25">
      <c r="B70" s="272"/>
      <c r="C70" s="284"/>
      <c r="D70" s="4" t="s">
        <v>51</v>
      </c>
      <c r="E70" s="29">
        <v>2708</v>
      </c>
      <c r="F70" s="29">
        <v>2493</v>
      </c>
      <c r="G70" s="29">
        <v>2832</v>
      </c>
      <c r="H70" s="29">
        <v>2758</v>
      </c>
      <c r="I70" s="29">
        <v>2679</v>
      </c>
      <c r="J70" s="74">
        <f t="shared" si="17"/>
        <v>-2.8643944887599693E-2</v>
      </c>
      <c r="K70" s="29">
        <f t="shared" si="18"/>
        <v>-79</v>
      </c>
      <c r="L70" s="74">
        <f t="shared" si="19"/>
        <v>-1.0709010339734149E-2</v>
      </c>
      <c r="M70" s="29">
        <f t="shared" si="20"/>
        <v>-29</v>
      </c>
      <c r="N70" s="75">
        <f t="shared" si="21"/>
        <v>6.9620401194383594E-3</v>
      </c>
    </row>
    <row r="71" spans="2:14" x14ac:dyDescent="0.25">
      <c r="B71" s="272"/>
      <c r="C71" s="284"/>
      <c r="D71" s="4" t="s">
        <v>52</v>
      </c>
      <c r="E71" s="29">
        <v>6890</v>
      </c>
      <c r="F71" s="29">
        <v>6412</v>
      </c>
      <c r="G71" s="29">
        <v>6415</v>
      </c>
      <c r="H71" s="29">
        <v>6415</v>
      </c>
      <c r="I71" s="29">
        <v>6497</v>
      </c>
      <c r="J71" s="40">
        <f t="shared" si="17"/>
        <v>1.278254091971931E-2</v>
      </c>
      <c r="K71" s="29">
        <f t="shared" si="18"/>
        <v>82</v>
      </c>
      <c r="L71" s="40">
        <f t="shared" si="19"/>
        <v>-5.7039187227866495E-2</v>
      </c>
      <c r="M71" s="29">
        <f t="shared" si="20"/>
        <v>-393</v>
      </c>
      <c r="N71" s="42">
        <f t="shared" si="21"/>
        <v>1.6884051756622255E-2</v>
      </c>
    </row>
    <row r="72" spans="2:14" x14ac:dyDescent="0.25">
      <c r="B72" s="273"/>
      <c r="C72" s="285"/>
      <c r="D72" s="32" t="s">
        <v>53</v>
      </c>
      <c r="E72" s="71">
        <v>3382</v>
      </c>
      <c r="F72" s="71">
        <v>3465</v>
      </c>
      <c r="G72" s="71">
        <v>3081</v>
      </c>
      <c r="H72" s="71">
        <v>3052</v>
      </c>
      <c r="I72" s="71">
        <v>3113</v>
      </c>
      <c r="J72" s="61">
        <f t="shared" si="17"/>
        <v>1.998689384010488E-2</v>
      </c>
      <c r="K72" s="71">
        <f t="shared" si="18"/>
        <v>61</v>
      </c>
      <c r="L72" s="61">
        <f t="shared" si="19"/>
        <v>-7.953873447664106E-2</v>
      </c>
      <c r="M72" s="71">
        <f t="shared" si="20"/>
        <v>-269</v>
      </c>
      <c r="N72" s="55">
        <f t="shared" si="21"/>
        <v>8.0898958162790632E-3</v>
      </c>
    </row>
    <row r="73" spans="2:14" ht="7.5" customHeight="1" x14ac:dyDescent="0.25">
      <c r="B73" s="267"/>
      <c r="C73" s="267"/>
      <c r="D73" s="267"/>
      <c r="E73" s="267"/>
      <c r="F73" s="267"/>
      <c r="G73" s="267"/>
      <c r="H73" s="267"/>
      <c r="I73" s="267"/>
      <c r="J73" s="267"/>
      <c r="K73" s="267"/>
      <c r="L73" s="267"/>
      <c r="M73" s="267"/>
      <c r="N73" s="47"/>
    </row>
    <row r="74" spans="2:14" x14ac:dyDescent="0.25">
      <c r="B74" s="269" t="s">
        <v>55</v>
      </c>
      <c r="C74" s="269"/>
      <c r="D74" s="269"/>
      <c r="E74" s="269"/>
      <c r="F74" s="269"/>
      <c r="G74" s="269"/>
      <c r="H74" s="269"/>
      <c r="I74" s="269"/>
      <c r="J74" s="269"/>
      <c r="K74" s="269"/>
      <c r="L74" s="269"/>
      <c r="M74" s="269"/>
    </row>
    <row r="76" spans="2:14" x14ac:dyDescent="0.25">
      <c r="B76" s="56"/>
    </row>
    <row r="77" spans="2:14" ht="21.75" customHeight="1" thickBot="1" x14ac:dyDescent="0.3">
      <c r="B77" s="270" t="s">
        <v>56</v>
      </c>
      <c r="C77" s="270"/>
      <c r="D77" s="270"/>
      <c r="E77" s="270"/>
      <c r="F77" s="270"/>
      <c r="G77" s="270"/>
      <c r="H77" s="270"/>
      <c r="I77" s="270"/>
      <c r="J77" s="270"/>
      <c r="K77" s="270"/>
      <c r="L77" s="270"/>
      <c r="M77" s="270"/>
      <c r="N77" s="12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75" x14ac:dyDescent="0.25">
      <c r="B79" s="4"/>
      <c r="C79" s="4"/>
      <c r="D79" s="4"/>
      <c r="E79" s="13" t="s">
        <v>229</v>
      </c>
      <c r="F79" s="13" t="s">
        <v>230</v>
      </c>
      <c r="G79" s="13" t="s">
        <v>231</v>
      </c>
      <c r="H79" s="13" t="s">
        <v>232</v>
      </c>
      <c r="I79" s="13" t="s">
        <v>233</v>
      </c>
      <c r="J79" s="14" t="str">
        <f>CONCATENATE("var. ",RIGHT(I79,2),"/",RIGHT(H79,2))</f>
        <v>var. 24/23</v>
      </c>
      <c r="K79" s="14" t="str">
        <f>CONCATENATE("dif. ",RIGHT(I79,2),"/",RIGHT(H79,2))</f>
        <v>dif. 24/23</v>
      </c>
      <c r="L79" s="14" t="str">
        <f>CONCATENATE("var. ",RIGHT(I79,2),"/",RIGHT(E79,2))</f>
        <v>var. 24/19</v>
      </c>
      <c r="M79" s="14" t="str">
        <f>CONCATENATE("dif. ",RIGHT(I79,2),"/",RIGHT(E79,2))</f>
        <v>dif. 24/19</v>
      </c>
      <c r="N79" s="14" t="str">
        <f>CONCATENATE("cuota ",I79)</f>
        <v>cuota acumulado a diciembre 2024</v>
      </c>
    </row>
    <row r="80" spans="2:14" ht="15" customHeight="1" x14ac:dyDescent="0.25">
      <c r="B80" s="271" t="s">
        <v>42</v>
      </c>
      <c r="C80" s="274" t="s">
        <v>8</v>
      </c>
      <c r="D80" s="63" t="s">
        <v>43</v>
      </c>
      <c r="E80" s="64">
        <v>4831573</v>
      </c>
      <c r="F80" s="64">
        <v>2335438</v>
      </c>
      <c r="G80" s="64">
        <v>4757683</v>
      </c>
      <c r="H80" s="64">
        <v>5188807</v>
      </c>
      <c r="I80" s="64">
        <v>5480280</v>
      </c>
      <c r="J80" s="65">
        <f t="shared" ref="J80:J81" si="22">I80/H80-1</f>
        <v>5.6173413272068151E-2</v>
      </c>
      <c r="K80" s="64">
        <f t="shared" ref="K80:K81" si="23">I80-H80</f>
        <v>291473</v>
      </c>
      <c r="L80" s="65">
        <f t="shared" ref="L80:L81" si="24">I80/E80-1</f>
        <v>0.13426414130553344</v>
      </c>
      <c r="M80" s="64">
        <f t="shared" ref="M80:M81" si="25">I80-E80</f>
        <v>648707</v>
      </c>
      <c r="N80" s="65">
        <f t="shared" ref="N80:N81" si="26">I80/$I$80</f>
        <v>1</v>
      </c>
    </row>
    <row r="81" spans="2:15" ht="15" customHeight="1" x14ac:dyDescent="0.25">
      <c r="B81" s="272"/>
      <c r="C81" s="275"/>
      <c r="D81" s="15" t="s">
        <v>44</v>
      </c>
      <c r="E81" s="16">
        <v>1762715</v>
      </c>
      <c r="F81" s="16">
        <v>881045</v>
      </c>
      <c r="G81" s="16">
        <v>1757049</v>
      </c>
      <c r="H81" s="16">
        <v>1888332</v>
      </c>
      <c r="I81" s="16">
        <v>1938898</v>
      </c>
      <c r="J81" s="18">
        <f t="shared" si="22"/>
        <v>2.677813011694985E-2</v>
      </c>
      <c r="K81" s="16">
        <f t="shared" si="23"/>
        <v>50566</v>
      </c>
      <c r="L81" s="18">
        <f t="shared" si="24"/>
        <v>9.9949793358540706E-2</v>
      </c>
      <c r="M81" s="16">
        <f t="shared" si="25"/>
        <v>176183</v>
      </c>
      <c r="N81" s="18">
        <f t="shared" si="26"/>
        <v>0.35379542651105417</v>
      </c>
      <c r="O81" s="79"/>
    </row>
    <row r="82" spans="2:15" x14ac:dyDescent="0.25">
      <c r="B82" s="272"/>
      <c r="C82" s="275"/>
      <c r="D82" s="19" t="s">
        <v>45</v>
      </c>
      <c r="E82" s="20">
        <v>1299411</v>
      </c>
      <c r="F82" s="20">
        <v>492258</v>
      </c>
      <c r="G82" s="20">
        <v>1243535</v>
      </c>
      <c r="H82" s="20">
        <v>1319978</v>
      </c>
      <c r="I82" s="20">
        <v>1387823</v>
      </c>
      <c r="J82" s="68">
        <f>I82/H82-1</f>
        <v>5.139858391579244E-2</v>
      </c>
      <c r="K82" s="20">
        <f>I82-H82</f>
        <v>67845</v>
      </c>
      <c r="L82" s="68">
        <f>I82/E82-1</f>
        <v>6.8040058149423155E-2</v>
      </c>
      <c r="M82" s="20">
        <f>I82-E82</f>
        <v>88412</v>
      </c>
      <c r="N82" s="68">
        <f>I82/$I$80</f>
        <v>0.2532394330216704</v>
      </c>
      <c r="O82" s="79"/>
    </row>
    <row r="83" spans="2:15" x14ac:dyDescent="0.25">
      <c r="B83" s="272"/>
      <c r="C83" s="275"/>
      <c r="D83" s="19" t="s">
        <v>46</v>
      </c>
      <c r="E83" s="20">
        <v>45076</v>
      </c>
      <c r="F83" s="20">
        <v>20161</v>
      </c>
      <c r="G83" s="20">
        <v>37751</v>
      </c>
      <c r="H83" s="20">
        <v>51166</v>
      </c>
      <c r="I83" s="20">
        <v>43737</v>
      </c>
      <c r="J83" s="68">
        <f t="shared" ref="J83:J136" si="27">I83/H83-1</f>
        <v>-0.14519407418989172</v>
      </c>
      <c r="K83" s="20">
        <f t="shared" ref="K83:K112" si="28">I83-H83</f>
        <v>-7429</v>
      </c>
      <c r="L83" s="68">
        <f t="shared" ref="L83:L136" si="29">I83/E83-1</f>
        <v>-2.9705386458425798E-2</v>
      </c>
      <c r="M83" s="20">
        <f t="shared" ref="M83:M112" si="30">I83-E83</f>
        <v>-1339</v>
      </c>
      <c r="N83" s="68">
        <f t="shared" ref="N83:N90" si="31">I83/$I$80</f>
        <v>7.9807966016334931E-3</v>
      </c>
      <c r="O83" s="79"/>
    </row>
    <row r="84" spans="2:15" x14ac:dyDescent="0.25">
      <c r="B84" s="272"/>
      <c r="C84" s="275"/>
      <c r="D84" s="19" t="s">
        <v>47</v>
      </c>
      <c r="E84" s="20">
        <v>137126</v>
      </c>
      <c r="F84" s="20">
        <v>70304</v>
      </c>
      <c r="G84" s="20">
        <v>161080</v>
      </c>
      <c r="H84" s="20">
        <v>179837</v>
      </c>
      <c r="I84" s="20">
        <v>231856</v>
      </c>
      <c r="J84" s="68">
        <f t="shared" si="27"/>
        <v>0.28925638216829674</v>
      </c>
      <c r="K84" s="20">
        <f t="shared" si="28"/>
        <v>52019</v>
      </c>
      <c r="L84" s="68">
        <f t="shared" si="29"/>
        <v>0.69082449717777816</v>
      </c>
      <c r="M84" s="20">
        <f t="shared" si="30"/>
        <v>94730</v>
      </c>
      <c r="N84" s="68">
        <f t="shared" si="31"/>
        <v>4.2307327362835476E-2</v>
      </c>
      <c r="O84" s="79"/>
    </row>
    <row r="85" spans="2:15" x14ac:dyDescent="0.25">
      <c r="B85" s="272"/>
      <c r="C85" s="275"/>
      <c r="D85" s="19" t="s">
        <v>48</v>
      </c>
      <c r="E85" s="20">
        <v>791721</v>
      </c>
      <c r="F85" s="20">
        <v>354204</v>
      </c>
      <c r="G85" s="20">
        <v>710225</v>
      </c>
      <c r="H85" s="20">
        <v>797848</v>
      </c>
      <c r="I85" s="20">
        <v>914356</v>
      </c>
      <c r="J85" s="68">
        <f t="shared" si="27"/>
        <v>0.14602781482187077</v>
      </c>
      <c r="K85" s="20">
        <f t="shared" si="28"/>
        <v>116508</v>
      </c>
      <c r="L85" s="68">
        <f t="shared" si="29"/>
        <v>0.15489673761337652</v>
      </c>
      <c r="M85" s="20">
        <f t="shared" si="30"/>
        <v>122635</v>
      </c>
      <c r="N85" s="68">
        <f t="shared" si="31"/>
        <v>0.16684475975680074</v>
      </c>
      <c r="O85" s="79"/>
    </row>
    <row r="86" spans="2:15" x14ac:dyDescent="0.25">
      <c r="B86" s="272"/>
      <c r="C86" s="275"/>
      <c r="D86" s="19" t="s">
        <v>49</v>
      </c>
      <c r="E86" s="20">
        <v>55887</v>
      </c>
      <c r="F86" s="20">
        <v>33444</v>
      </c>
      <c r="G86" s="20">
        <v>51485</v>
      </c>
      <c r="H86" s="20">
        <v>58157</v>
      </c>
      <c r="I86" s="20">
        <v>57388</v>
      </c>
      <c r="J86" s="68">
        <f t="shared" si="27"/>
        <v>-1.3222827862510056E-2</v>
      </c>
      <c r="K86" s="20">
        <f t="shared" si="28"/>
        <v>-769</v>
      </c>
      <c r="L86" s="68">
        <f t="shared" si="29"/>
        <v>2.6857766564675201E-2</v>
      </c>
      <c r="M86" s="20">
        <f t="shared" si="30"/>
        <v>1501</v>
      </c>
      <c r="N86" s="68">
        <f t="shared" si="31"/>
        <v>1.0471727721941215E-2</v>
      </c>
      <c r="O86" s="79"/>
    </row>
    <row r="87" spans="2:15" x14ac:dyDescent="0.25">
      <c r="B87" s="272"/>
      <c r="C87" s="275"/>
      <c r="D87" s="19" t="s">
        <v>50</v>
      </c>
      <c r="E87" s="20">
        <v>142901</v>
      </c>
      <c r="F87" s="20">
        <v>107459</v>
      </c>
      <c r="G87" s="20">
        <v>198873</v>
      </c>
      <c r="H87" s="20">
        <v>252588</v>
      </c>
      <c r="I87" s="20">
        <v>239146</v>
      </c>
      <c r="J87" s="68">
        <f t="shared" si="27"/>
        <v>-5.3217096615832848E-2</v>
      </c>
      <c r="K87" s="20">
        <f t="shared" si="28"/>
        <v>-13442</v>
      </c>
      <c r="L87" s="68">
        <f t="shared" si="29"/>
        <v>0.67350823297247753</v>
      </c>
      <c r="M87" s="20">
        <f t="shared" si="30"/>
        <v>96245</v>
      </c>
      <c r="N87" s="68">
        <f t="shared" si="31"/>
        <v>4.3637551365988597E-2</v>
      </c>
      <c r="O87" s="79"/>
    </row>
    <row r="88" spans="2:15" x14ac:dyDescent="0.25">
      <c r="B88" s="272"/>
      <c r="C88" s="275"/>
      <c r="D88" s="19" t="s">
        <v>51</v>
      </c>
      <c r="E88" s="20">
        <v>220415</v>
      </c>
      <c r="F88" s="20">
        <v>164258</v>
      </c>
      <c r="G88" s="20">
        <v>229131</v>
      </c>
      <c r="H88" s="20">
        <v>239109</v>
      </c>
      <c r="I88" s="20">
        <v>250871</v>
      </c>
      <c r="J88" s="68">
        <f t="shared" si="27"/>
        <v>4.9190954752853289E-2</v>
      </c>
      <c r="K88" s="20">
        <f t="shared" si="28"/>
        <v>11762</v>
      </c>
      <c r="L88" s="68">
        <f t="shared" si="29"/>
        <v>0.1381757139940567</v>
      </c>
      <c r="M88" s="20">
        <f t="shared" si="30"/>
        <v>30456</v>
      </c>
      <c r="N88" s="68">
        <f t="shared" si="31"/>
        <v>4.5777040589166977E-2</v>
      </c>
      <c r="O88" s="79"/>
    </row>
    <row r="89" spans="2:15" ht="18" customHeight="1" x14ac:dyDescent="0.25">
      <c r="B89" s="272"/>
      <c r="C89" s="275"/>
      <c r="D89" s="19" t="s">
        <v>52</v>
      </c>
      <c r="E89" s="20">
        <v>250224</v>
      </c>
      <c r="F89" s="20">
        <v>140346</v>
      </c>
      <c r="G89" s="20">
        <v>257117</v>
      </c>
      <c r="H89" s="20">
        <v>278594</v>
      </c>
      <c r="I89" s="20">
        <v>287810</v>
      </c>
      <c r="J89" s="22">
        <f t="shared" si="27"/>
        <v>3.3080396562739978E-2</v>
      </c>
      <c r="K89" s="20">
        <f t="shared" si="28"/>
        <v>9216</v>
      </c>
      <c r="L89" s="22">
        <f t="shared" si="29"/>
        <v>0.15020941236651963</v>
      </c>
      <c r="M89" s="20">
        <f t="shared" si="30"/>
        <v>37586</v>
      </c>
      <c r="N89" s="22">
        <f t="shared" si="31"/>
        <v>5.2517389622428051E-2</v>
      </c>
      <c r="O89" s="79"/>
    </row>
    <row r="90" spans="2:15" x14ac:dyDescent="0.25">
      <c r="B90" s="272"/>
      <c r="C90" s="276"/>
      <c r="D90" s="23" t="s">
        <v>53</v>
      </c>
      <c r="E90" s="69">
        <v>126097</v>
      </c>
      <c r="F90" s="69">
        <v>71959</v>
      </c>
      <c r="G90" s="69">
        <v>111437</v>
      </c>
      <c r="H90" s="69">
        <v>123198</v>
      </c>
      <c r="I90" s="69">
        <v>128395</v>
      </c>
      <c r="J90" s="46">
        <f t="shared" si="27"/>
        <v>4.2184126365687691E-2</v>
      </c>
      <c r="K90" s="69">
        <f t="shared" si="28"/>
        <v>5197</v>
      </c>
      <c r="L90" s="46">
        <f t="shared" si="29"/>
        <v>1.8224065600291883E-2</v>
      </c>
      <c r="M90" s="69">
        <f t="shared" si="30"/>
        <v>2298</v>
      </c>
      <c r="N90" s="46">
        <f t="shared" si="31"/>
        <v>2.3428547446480836E-2</v>
      </c>
      <c r="O90" s="79"/>
    </row>
    <row r="91" spans="2:15" x14ac:dyDescent="0.25">
      <c r="B91" s="272"/>
      <c r="C91" s="277" t="s">
        <v>18</v>
      </c>
      <c r="D91" s="63" t="s">
        <v>43</v>
      </c>
      <c r="E91" s="64">
        <v>5758718</v>
      </c>
      <c r="F91" s="64">
        <v>2671032</v>
      </c>
      <c r="G91" s="64">
        <v>5598997</v>
      </c>
      <c r="H91" s="64">
        <v>6137593</v>
      </c>
      <c r="I91" s="64">
        <v>6450857</v>
      </c>
      <c r="J91" s="65">
        <f t="shared" si="27"/>
        <v>5.1040204197313255E-2</v>
      </c>
      <c r="K91" s="64">
        <f t="shared" si="28"/>
        <v>313264</v>
      </c>
      <c r="L91" s="65">
        <f t="shared" si="29"/>
        <v>0.12018977140398257</v>
      </c>
      <c r="M91" s="64">
        <f t="shared" si="30"/>
        <v>692139</v>
      </c>
      <c r="N91" s="65">
        <f t="shared" ref="N91:N92" si="32">I91/$I$91</f>
        <v>1</v>
      </c>
    </row>
    <row r="92" spans="2:15" x14ac:dyDescent="0.25">
      <c r="B92" s="272"/>
      <c r="C92" s="278"/>
      <c r="D92" s="26" t="s">
        <v>44</v>
      </c>
      <c r="E92" s="27">
        <v>2126941</v>
      </c>
      <c r="F92" s="27">
        <v>1026759</v>
      </c>
      <c r="G92" s="27">
        <v>2106493</v>
      </c>
      <c r="H92" s="27">
        <v>2273153</v>
      </c>
      <c r="I92" s="27">
        <v>2326106</v>
      </c>
      <c r="J92" s="80">
        <f t="shared" si="27"/>
        <v>2.3294956388769217E-2</v>
      </c>
      <c r="K92" s="27">
        <f t="shared" si="28"/>
        <v>52953</v>
      </c>
      <c r="L92" s="80">
        <f t="shared" si="29"/>
        <v>9.3639174758491261E-2</v>
      </c>
      <c r="M92" s="27">
        <f t="shared" si="30"/>
        <v>199165</v>
      </c>
      <c r="N92" s="38">
        <f t="shared" si="32"/>
        <v>0.36058867837250153</v>
      </c>
    </row>
    <row r="93" spans="2:15" x14ac:dyDescent="0.25">
      <c r="B93" s="272"/>
      <c r="C93" s="278"/>
      <c r="D93" s="4" t="s">
        <v>45</v>
      </c>
      <c r="E93" s="29">
        <v>1579353</v>
      </c>
      <c r="F93" s="29">
        <v>575244</v>
      </c>
      <c r="G93" s="29">
        <v>1484581</v>
      </c>
      <c r="H93" s="29">
        <v>1593408</v>
      </c>
      <c r="I93" s="29">
        <v>1657539</v>
      </c>
      <c r="J93" s="81">
        <f t="shared" si="27"/>
        <v>4.0247695505482683E-2</v>
      </c>
      <c r="K93" s="29">
        <f t="shared" si="28"/>
        <v>64131</v>
      </c>
      <c r="L93" s="81">
        <f t="shared" si="29"/>
        <v>4.9505082144397194E-2</v>
      </c>
      <c r="M93" s="29">
        <f t="shared" si="30"/>
        <v>78186</v>
      </c>
      <c r="N93" s="75">
        <f>I93/$I$91</f>
        <v>0.2569486503886228</v>
      </c>
    </row>
    <row r="94" spans="2:15" x14ac:dyDescent="0.25">
      <c r="B94" s="272"/>
      <c r="C94" s="278"/>
      <c r="D94" s="4" t="s">
        <v>46</v>
      </c>
      <c r="E94" s="29">
        <v>51134</v>
      </c>
      <c r="F94" s="29">
        <v>22534</v>
      </c>
      <c r="G94" s="29">
        <v>41772</v>
      </c>
      <c r="H94" s="29">
        <v>55375</v>
      </c>
      <c r="I94" s="29">
        <v>48434</v>
      </c>
      <c r="J94" s="81">
        <f t="shared" si="27"/>
        <v>-0.1253453724604966</v>
      </c>
      <c r="K94" s="29">
        <f t="shared" si="28"/>
        <v>-6941</v>
      </c>
      <c r="L94" s="81">
        <f t="shared" si="29"/>
        <v>-5.2802440646145476E-2</v>
      </c>
      <c r="M94" s="29">
        <f t="shared" si="30"/>
        <v>-2700</v>
      </c>
      <c r="N94" s="75">
        <f t="shared" ref="N94:N101" si="33">I94/$I$91</f>
        <v>7.5081496923587055E-3</v>
      </c>
    </row>
    <row r="95" spans="2:15" x14ac:dyDescent="0.25">
      <c r="B95" s="272"/>
      <c r="C95" s="278"/>
      <c r="D95" s="4" t="s">
        <v>47</v>
      </c>
      <c r="E95" s="29">
        <v>159173</v>
      </c>
      <c r="F95" s="29">
        <v>81286</v>
      </c>
      <c r="G95" s="29">
        <v>188513</v>
      </c>
      <c r="H95" s="29">
        <v>207606</v>
      </c>
      <c r="I95" s="29">
        <v>267454</v>
      </c>
      <c r="J95" s="81">
        <f t="shared" si="27"/>
        <v>0.28827683207614418</v>
      </c>
      <c r="K95" s="29">
        <f t="shared" si="28"/>
        <v>59848</v>
      </c>
      <c r="L95" s="81">
        <f t="shared" si="29"/>
        <v>0.68027240800889599</v>
      </c>
      <c r="M95" s="29">
        <f t="shared" si="30"/>
        <v>108281</v>
      </c>
      <c r="N95" s="75">
        <f t="shared" si="33"/>
        <v>4.1460227687577011E-2</v>
      </c>
    </row>
    <row r="96" spans="2:15" x14ac:dyDescent="0.25">
      <c r="B96" s="272"/>
      <c r="C96" s="278"/>
      <c r="D96" s="4" t="s">
        <v>48</v>
      </c>
      <c r="E96" s="29">
        <v>939301</v>
      </c>
      <c r="F96" s="29">
        <v>397685</v>
      </c>
      <c r="G96" s="29">
        <v>820583</v>
      </c>
      <c r="H96" s="29">
        <v>933965</v>
      </c>
      <c r="I96" s="29">
        <v>1064073</v>
      </c>
      <c r="J96" s="81">
        <f t="shared" si="27"/>
        <v>0.13930714748411344</v>
      </c>
      <c r="K96" s="29">
        <f t="shared" si="28"/>
        <v>130108</v>
      </c>
      <c r="L96" s="81">
        <f t="shared" si="29"/>
        <v>0.13283494854152189</v>
      </c>
      <c r="M96" s="29">
        <f t="shared" si="30"/>
        <v>124772</v>
      </c>
      <c r="N96" s="75">
        <f t="shared" si="33"/>
        <v>0.16495064144190455</v>
      </c>
    </row>
    <row r="97" spans="2:14" x14ac:dyDescent="0.25">
      <c r="B97" s="272"/>
      <c r="C97" s="278"/>
      <c r="D97" s="4" t="s">
        <v>49</v>
      </c>
      <c r="E97" s="29">
        <v>58393</v>
      </c>
      <c r="F97" s="29">
        <v>34780</v>
      </c>
      <c r="G97" s="29">
        <v>53822</v>
      </c>
      <c r="H97" s="29">
        <v>60906</v>
      </c>
      <c r="I97" s="29">
        <v>60178</v>
      </c>
      <c r="J97" s="81">
        <f t="shared" si="27"/>
        <v>-1.1952845368272458E-2</v>
      </c>
      <c r="K97" s="29">
        <f t="shared" si="28"/>
        <v>-728</v>
      </c>
      <c r="L97" s="81">
        <f t="shared" si="29"/>
        <v>3.0568732553559519E-2</v>
      </c>
      <c r="M97" s="29">
        <f t="shared" si="30"/>
        <v>1785</v>
      </c>
      <c r="N97" s="75">
        <f t="shared" si="33"/>
        <v>9.3286829951431255E-3</v>
      </c>
    </row>
    <row r="98" spans="2:14" x14ac:dyDescent="0.25">
      <c r="B98" s="272"/>
      <c r="C98" s="278"/>
      <c r="D98" s="4" t="s">
        <v>50</v>
      </c>
      <c r="E98" s="29">
        <v>171414</v>
      </c>
      <c r="F98" s="29">
        <v>126334</v>
      </c>
      <c r="G98" s="29">
        <v>233432</v>
      </c>
      <c r="H98" s="29">
        <v>288189</v>
      </c>
      <c r="I98" s="29">
        <v>277450</v>
      </c>
      <c r="J98" s="81">
        <f t="shared" si="27"/>
        <v>-3.7263740114994004E-2</v>
      </c>
      <c r="K98" s="29">
        <f t="shared" si="28"/>
        <v>-10739</v>
      </c>
      <c r="L98" s="81">
        <f t="shared" si="29"/>
        <v>0.61859591398602221</v>
      </c>
      <c r="M98" s="29">
        <f t="shared" si="30"/>
        <v>106036</v>
      </c>
      <c r="N98" s="75">
        <f t="shared" si="33"/>
        <v>4.3009789241956531E-2</v>
      </c>
    </row>
    <row r="99" spans="2:14" x14ac:dyDescent="0.25">
      <c r="B99" s="272"/>
      <c r="C99" s="278"/>
      <c r="D99" s="4" t="s">
        <v>51</v>
      </c>
      <c r="E99" s="29">
        <v>229274</v>
      </c>
      <c r="F99" s="29">
        <v>169647</v>
      </c>
      <c r="G99" s="29">
        <v>238716</v>
      </c>
      <c r="H99" s="29">
        <v>249533</v>
      </c>
      <c r="I99" s="29">
        <v>261230</v>
      </c>
      <c r="J99" s="81">
        <f t="shared" si="27"/>
        <v>4.6875563552716493E-2</v>
      </c>
      <c r="K99" s="29">
        <f t="shared" si="28"/>
        <v>11697</v>
      </c>
      <c r="L99" s="81">
        <f t="shared" si="29"/>
        <v>0.13937908354196282</v>
      </c>
      <c r="M99" s="29">
        <f t="shared" si="30"/>
        <v>31956</v>
      </c>
      <c r="N99" s="75">
        <f t="shared" si="33"/>
        <v>4.0495394642913338E-2</v>
      </c>
    </row>
    <row r="100" spans="2:14" x14ac:dyDescent="0.25">
      <c r="B100" s="272"/>
      <c r="C100" s="278"/>
      <c r="D100" s="4" t="s">
        <v>52</v>
      </c>
      <c r="E100" s="29">
        <v>299724</v>
      </c>
      <c r="F100" s="29">
        <v>158340</v>
      </c>
      <c r="G100" s="29">
        <v>304439</v>
      </c>
      <c r="H100" s="29">
        <v>331591</v>
      </c>
      <c r="I100" s="29">
        <v>341990</v>
      </c>
      <c r="J100" s="31">
        <f t="shared" si="27"/>
        <v>3.136092354738218E-2</v>
      </c>
      <c r="K100" s="29">
        <f t="shared" si="28"/>
        <v>10399</v>
      </c>
      <c r="L100" s="31">
        <f t="shared" si="29"/>
        <v>0.14101640175628249</v>
      </c>
      <c r="M100" s="29">
        <f t="shared" si="30"/>
        <v>42266</v>
      </c>
      <c r="N100" s="42">
        <f t="shared" si="33"/>
        <v>5.3014661462810288E-2</v>
      </c>
    </row>
    <row r="101" spans="2:14" x14ac:dyDescent="0.25">
      <c r="B101" s="272"/>
      <c r="C101" s="279"/>
      <c r="D101" s="32" t="s">
        <v>53</v>
      </c>
      <c r="E101" s="71">
        <v>144011</v>
      </c>
      <c r="F101" s="71">
        <v>78423</v>
      </c>
      <c r="G101" s="71">
        <v>126646</v>
      </c>
      <c r="H101" s="71">
        <v>143867</v>
      </c>
      <c r="I101" s="71">
        <v>146403</v>
      </c>
      <c r="J101" s="72">
        <f t="shared" si="27"/>
        <v>1.7627391966190897E-2</v>
      </c>
      <c r="K101" s="71">
        <f t="shared" si="28"/>
        <v>2536</v>
      </c>
      <c r="L101" s="72">
        <f t="shared" si="29"/>
        <v>1.6609842303712874E-2</v>
      </c>
      <c r="M101" s="71">
        <f t="shared" si="30"/>
        <v>2392</v>
      </c>
      <c r="N101" s="55">
        <f t="shared" si="33"/>
        <v>2.2695124074212154E-2</v>
      </c>
    </row>
    <row r="102" spans="2:14" x14ac:dyDescent="0.25">
      <c r="B102" s="272"/>
      <c r="C102" s="274" t="s">
        <v>21</v>
      </c>
      <c r="D102" s="63" t="s">
        <v>43</v>
      </c>
      <c r="E102" s="64">
        <v>34034766</v>
      </c>
      <c r="F102" s="64">
        <v>13903380</v>
      </c>
      <c r="G102" s="64">
        <v>31405937</v>
      </c>
      <c r="H102" s="64">
        <v>34509923</v>
      </c>
      <c r="I102" s="64">
        <v>36076748</v>
      </c>
      <c r="J102" s="65">
        <f t="shared" si="27"/>
        <v>4.540215867766495E-2</v>
      </c>
      <c r="K102" s="64">
        <f t="shared" si="28"/>
        <v>1566825</v>
      </c>
      <c r="L102" s="65">
        <f t="shared" si="29"/>
        <v>5.9996945476281427E-2</v>
      </c>
      <c r="M102" s="64">
        <f t="shared" si="30"/>
        <v>2041982</v>
      </c>
      <c r="N102" s="65">
        <f t="shared" ref="N102:N103" si="34">I102/$I$102</f>
        <v>1</v>
      </c>
    </row>
    <row r="103" spans="2:14" x14ac:dyDescent="0.25">
      <c r="B103" s="272"/>
      <c r="C103" s="275"/>
      <c r="D103" s="15" t="s">
        <v>44</v>
      </c>
      <c r="E103" s="16">
        <v>13105945</v>
      </c>
      <c r="F103" s="16">
        <v>5763674</v>
      </c>
      <c r="G103" s="16">
        <v>12632387</v>
      </c>
      <c r="H103" s="16">
        <v>13590517</v>
      </c>
      <c r="I103" s="16">
        <v>13839613</v>
      </c>
      <c r="J103" s="18">
        <f t="shared" si="27"/>
        <v>1.8328662551983843E-2</v>
      </c>
      <c r="K103" s="16">
        <f t="shared" si="28"/>
        <v>249096</v>
      </c>
      <c r="L103" s="18">
        <f t="shared" si="29"/>
        <v>5.5979786272565724E-2</v>
      </c>
      <c r="M103" s="16">
        <f t="shared" si="30"/>
        <v>733668</v>
      </c>
      <c r="N103" s="18">
        <f t="shared" si="34"/>
        <v>0.38361586803777326</v>
      </c>
    </row>
    <row r="104" spans="2:14" x14ac:dyDescent="0.25">
      <c r="B104" s="272"/>
      <c r="C104" s="275"/>
      <c r="D104" s="19" t="s">
        <v>45</v>
      </c>
      <c r="E104" s="20">
        <v>10093577</v>
      </c>
      <c r="F104" s="20">
        <v>3367162</v>
      </c>
      <c r="G104" s="20">
        <v>8865243</v>
      </c>
      <c r="H104" s="20">
        <v>9739308</v>
      </c>
      <c r="I104" s="20">
        <v>10014981</v>
      </c>
      <c r="J104" s="68">
        <f t="shared" si="27"/>
        <v>2.8305193757092395E-2</v>
      </c>
      <c r="K104" s="20">
        <f t="shared" si="28"/>
        <v>275673</v>
      </c>
      <c r="L104" s="68">
        <f t="shared" si="29"/>
        <v>-7.7867340785134909E-3</v>
      </c>
      <c r="M104" s="20">
        <f t="shared" si="30"/>
        <v>-78596</v>
      </c>
      <c r="N104" s="68">
        <f>I104/$I$102</f>
        <v>0.2776020998344973</v>
      </c>
    </row>
    <row r="105" spans="2:14" x14ac:dyDescent="0.25">
      <c r="B105" s="272"/>
      <c r="C105" s="275"/>
      <c r="D105" s="19" t="s">
        <v>46</v>
      </c>
      <c r="E105" s="20">
        <v>234787</v>
      </c>
      <c r="F105" s="20">
        <v>98762</v>
      </c>
      <c r="G105" s="20">
        <v>168339</v>
      </c>
      <c r="H105" s="20">
        <v>182035</v>
      </c>
      <c r="I105" s="20">
        <v>194642</v>
      </c>
      <c r="J105" s="68">
        <f t="shared" si="27"/>
        <v>6.925591232455286E-2</v>
      </c>
      <c r="K105" s="20">
        <f t="shared" si="28"/>
        <v>12607</v>
      </c>
      <c r="L105" s="68">
        <f t="shared" si="29"/>
        <v>-0.17098476491458214</v>
      </c>
      <c r="M105" s="20">
        <f t="shared" si="30"/>
        <v>-40145</v>
      </c>
      <c r="N105" s="68">
        <f t="shared" ref="N105:N112" si="35">I105/$I$102</f>
        <v>5.3952202121987274E-3</v>
      </c>
    </row>
    <row r="106" spans="2:14" x14ac:dyDescent="0.25">
      <c r="B106" s="272"/>
      <c r="C106" s="275"/>
      <c r="D106" s="19" t="s">
        <v>47</v>
      </c>
      <c r="E106" s="20">
        <v>834528</v>
      </c>
      <c r="F106" s="20">
        <v>419370</v>
      </c>
      <c r="G106" s="20">
        <v>1014697</v>
      </c>
      <c r="H106" s="20">
        <v>1034949</v>
      </c>
      <c r="I106" s="20">
        <v>1361415</v>
      </c>
      <c r="J106" s="68">
        <f t="shared" si="27"/>
        <v>0.31544163045715301</v>
      </c>
      <c r="K106" s="20">
        <f t="shared" si="28"/>
        <v>326466</v>
      </c>
      <c r="L106" s="68">
        <f t="shared" si="29"/>
        <v>0.63135928333141611</v>
      </c>
      <c r="M106" s="20">
        <f t="shared" si="30"/>
        <v>526887</v>
      </c>
      <c r="N106" s="68">
        <f t="shared" si="35"/>
        <v>3.7736633024683934E-2</v>
      </c>
    </row>
    <row r="107" spans="2:14" x14ac:dyDescent="0.25">
      <c r="B107" s="272"/>
      <c r="C107" s="275"/>
      <c r="D107" s="19" t="s">
        <v>48</v>
      </c>
      <c r="E107" s="20">
        <v>5492551</v>
      </c>
      <c r="F107" s="20">
        <v>1967362</v>
      </c>
      <c r="G107" s="20">
        <v>4352393</v>
      </c>
      <c r="H107" s="20">
        <v>5123327</v>
      </c>
      <c r="I107" s="20">
        <v>5751799</v>
      </c>
      <c r="J107" s="68">
        <f t="shared" si="27"/>
        <v>0.12266872678632468</v>
      </c>
      <c r="K107" s="20">
        <f t="shared" si="28"/>
        <v>628472</v>
      </c>
      <c r="L107" s="68">
        <f t="shared" si="29"/>
        <v>4.7199925863228298E-2</v>
      </c>
      <c r="M107" s="20">
        <f t="shared" si="30"/>
        <v>259248</v>
      </c>
      <c r="N107" s="68">
        <f t="shared" si="35"/>
        <v>0.15943230249023554</v>
      </c>
    </row>
    <row r="108" spans="2:14" x14ac:dyDescent="0.25">
      <c r="B108" s="272"/>
      <c r="C108" s="275"/>
      <c r="D108" s="19" t="s">
        <v>49</v>
      </c>
      <c r="E108" s="20">
        <v>136126</v>
      </c>
      <c r="F108" s="20">
        <v>83402</v>
      </c>
      <c r="G108" s="20">
        <v>137757</v>
      </c>
      <c r="H108" s="20">
        <v>148334</v>
      </c>
      <c r="I108" s="20">
        <v>152300</v>
      </c>
      <c r="J108" s="68">
        <f t="shared" si="27"/>
        <v>2.6736958485579887E-2</v>
      </c>
      <c r="K108" s="20">
        <f t="shared" si="28"/>
        <v>3966</v>
      </c>
      <c r="L108" s="68">
        <f t="shared" si="29"/>
        <v>0.11881639069685446</v>
      </c>
      <c r="M108" s="20">
        <f t="shared" si="30"/>
        <v>16174</v>
      </c>
      <c r="N108" s="68">
        <f t="shared" si="35"/>
        <v>4.2215556679332626E-3</v>
      </c>
    </row>
    <row r="109" spans="2:14" x14ac:dyDescent="0.25">
      <c r="B109" s="272"/>
      <c r="C109" s="275"/>
      <c r="D109" s="19" t="s">
        <v>50</v>
      </c>
      <c r="E109" s="20">
        <v>1055815</v>
      </c>
      <c r="F109" s="20">
        <v>749212</v>
      </c>
      <c r="G109" s="20">
        <v>1316064</v>
      </c>
      <c r="H109" s="20">
        <v>1447168</v>
      </c>
      <c r="I109" s="20">
        <v>1453294</v>
      </c>
      <c r="J109" s="68">
        <f t="shared" si="27"/>
        <v>4.2330952591544957E-3</v>
      </c>
      <c r="K109" s="20">
        <f t="shared" si="28"/>
        <v>6126</v>
      </c>
      <c r="L109" s="68">
        <f t="shared" si="29"/>
        <v>0.37646652112349233</v>
      </c>
      <c r="M109" s="20">
        <f t="shared" si="30"/>
        <v>397479</v>
      </c>
      <c r="N109" s="68">
        <f t="shared" si="35"/>
        <v>4.0283398049070274E-2</v>
      </c>
    </row>
    <row r="110" spans="2:14" x14ac:dyDescent="0.25">
      <c r="B110" s="272"/>
      <c r="C110" s="275"/>
      <c r="D110" s="19" t="s">
        <v>51</v>
      </c>
      <c r="E110" s="20">
        <v>503437</v>
      </c>
      <c r="F110" s="20">
        <v>359169</v>
      </c>
      <c r="G110" s="20">
        <v>543499</v>
      </c>
      <c r="H110" s="20">
        <v>576462</v>
      </c>
      <c r="I110" s="20">
        <v>584273</v>
      </c>
      <c r="J110" s="68">
        <f t="shared" si="27"/>
        <v>1.3549895743344642E-2</v>
      </c>
      <c r="K110" s="20">
        <f t="shared" si="28"/>
        <v>7811</v>
      </c>
      <c r="L110" s="68">
        <f t="shared" si="29"/>
        <v>0.16056825382321915</v>
      </c>
      <c r="M110" s="20">
        <f t="shared" si="30"/>
        <v>80836</v>
      </c>
      <c r="N110" s="68">
        <f t="shared" si="35"/>
        <v>1.6195279020160019E-2</v>
      </c>
    </row>
    <row r="111" spans="2:14" x14ac:dyDescent="0.25">
      <c r="B111" s="272"/>
      <c r="C111" s="275"/>
      <c r="D111" s="19" t="s">
        <v>52</v>
      </c>
      <c r="E111" s="20">
        <v>1856756</v>
      </c>
      <c r="F111" s="20">
        <v>774989</v>
      </c>
      <c r="G111" s="20">
        <v>1753117</v>
      </c>
      <c r="H111" s="20">
        <v>1886738</v>
      </c>
      <c r="I111" s="20">
        <v>1988780</v>
      </c>
      <c r="J111" s="22">
        <f t="shared" si="27"/>
        <v>5.4083820859069931E-2</v>
      </c>
      <c r="K111" s="20">
        <f t="shared" si="28"/>
        <v>102042</v>
      </c>
      <c r="L111" s="22">
        <f t="shared" si="29"/>
        <v>7.110465780102504E-2</v>
      </c>
      <c r="M111" s="20">
        <f t="shared" si="30"/>
        <v>132024</v>
      </c>
      <c r="N111" s="22">
        <f t="shared" si="35"/>
        <v>5.512636560257593E-2</v>
      </c>
    </row>
    <row r="112" spans="2:14" x14ac:dyDescent="0.25">
      <c r="B112" s="272"/>
      <c r="C112" s="276"/>
      <c r="D112" s="23" t="s">
        <v>53</v>
      </c>
      <c r="E112" s="69">
        <v>721244</v>
      </c>
      <c r="F112" s="69">
        <v>320278</v>
      </c>
      <c r="G112" s="69">
        <v>622441</v>
      </c>
      <c r="H112" s="69">
        <v>781085</v>
      </c>
      <c r="I112" s="69">
        <v>735651</v>
      </c>
      <c r="J112" s="46">
        <f t="shared" si="27"/>
        <v>-5.8167805040424514E-2</v>
      </c>
      <c r="K112" s="69">
        <f t="shared" si="28"/>
        <v>-45434</v>
      </c>
      <c r="L112" s="46">
        <f t="shared" si="29"/>
        <v>1.9975209499143221E-2</v>
      </c>
      <c r="M112" s="69">
        <f t="shared" si="30"/>
        <v>14407</v>
      </c>
      <c r="N112" s="46">
        <f t="shared" si="35"/>
        <v>2.0391278060871782E-2</v>
      </c>
    </row>
    <row r="113" spans="2:14" x14ac:dyDescent="0.25">
      <c r="B113" s="272"/>
      <c r="C113" s="277" t="s">
        <v>22</v>
      </c>
      <c r="D113" s="63" t="s">
        <v>43</v>
      </c>
      <c r="E113" s="73">
        <f t="shared" ref="E113:I123" si="36">E102/E80</f>
        <v>7.0442412853950467</v>
      </c>
      <c r="F113" s="73">
        <f t="shared" si="36"/>
        <v>5.9532216226677823</v>
      </c>
      <c r="G113" s="73">
        <f t="shared" si="36"/>
        <v>6.6010991064347921</v>
      </c>
      <c r="H113" s="73">
        <f t="shared" si="36"/>
        <v>6.6508395860551373</v>
      </c>
      <c r="I113" s="73">
        <f t="shared" si="36"/>
        <v>6.583011816914464</v>
      </c>
      <c r="J113" s="65">
        <f t="shared" si="27"/>
        <v>-1.0198376951218058E-2</v>
      </c>
      <c r="K113" s="73">
        <f t="shared" ref="K113:K114" si="37">(I113-H113)</f>
        <v>-6.7827769140673233E-2</v>
      </c>
      <c r="L113" s="65">
        <f t="shared" si="29"/>
        <v>-6.54761030739901E-2</v>
      </c>
      <c r="M113" s="73">
        <f t="shared" ref="M113:M114" si="38">(I113-E113)</f>
        <v>-0.46122946848058266</v>
      </c>
      <c r="N113" s="65"/>
    </row>
    <row r="114" spans="2:14" x14ac:dyDescent="0.25">
      <c r="B114" s="272"/>
      <c r="C114" s="278"/>
      <c r="D114" s="26" t="s">
        <v>44</v>
      </c>
      <c r="E114" s="37">
        <f t="shared" si="36"/>
        <v>7.4350901875799549</v>
      </c>
      <c r="F114" s="37">
        <f t="shared" si="36"/>
        <v>6.5418610854156141</v>
      </c>
      <c r="G114" s="37">
        <f t="shared" si="36"/>
        <v>7.1895473603752658</v>
      </c>
      <c r="H114" s="37">
        <f t="shared" si="36"/>
        <v>7.1971014630901768</v>
      </c>
      <c r="I114" s="37">
        <f t="shared" si="36"/>
        <v>7.1378757417873455</v>
      </c>
      <c r="J114" s="80">
        <f t="shared" si="27"/>
        <v>-8.2291074547949927E-3</v>
      </c>
      <c r="K114" s="37">
        <f t="shared" si="37"/>
        <v>-5.9225721302831325E-2</v>
      </c>
      <c r="L114" s="80">
        <f t="shared" si="29"/>
        <v>-3.9974558249353254E-2</v>
      </c>
      <c r="M114" s="37">
        <f t="shared" si="38"/>
        <v>-0.29721444579260936</v>
      </c>
      <c r="N114" s="38"/>
    </row>
    <row r="115" spans="2:14" x14ac:dyDescent="0.25">
      <c r="B115" s="272"/>
      <c r="C115" s="278"/>
      <c r="D115" s="4" t="s">
        <v>45</v>
      </c>
      <c r="E115" s="41">
        <f>E104/E82</f>
        <v>7.7678094151888821</v>
      </c>
      <c r="F115" s="41">
        <f t="shared" si="36"/>
        <v>6.8402382490482632</v>
      </c>
      <c r="G115" s="41">
        <f t="shared" si="36"/>
        <v>7.1290659289847085</v>
      </c>
      <c r="H115" s="41">
        <f>H104/H82</f>
        <v>7.378386609473794</v>
      </c>
      <c r="I115" s="41">
        <f>I104/I82</f>
        <v>7.2163244160098223</v>
      </c>
      <c r="J115" s="81">
        <f t="shared" si="27"/>
        <v>-2.1964448603965181E-2</v>
      </c>
      <c r="K115" s="41">
        <f>(I115-H115)</f>
        <v>-0.16206219346397166</v>
      </c>
      <c r="L115" s="81">
        <f t="shared" si="29"/>
        <v>-7.0996206227808112E-2</v>
      </c>
      <c r="M115" s="41">
        <f>(I115-E115)</f>
        <v>-0.5514849991790598</v>
      </c>
      <c r="N115" s="75"/>
    </row>
    <row r="116" spans="2:14" x14ac:dyDescent="0.25">
      <c r="B116" s="272"/>
      <c r="C116" s="278"/>
      <c r="D116" s="4" t="s">
        <v>46</v>
      </c>
      <c r="E116" s="41">
        <f t="shared" ref="E116:E123" si="39">E105/E83</f>
        <v>5.2086919868666248</v>
      </c>
      <c r="F116" s="41">
        <f t="shared" si="36"/>
        <v>4.8986657407866669</v>
      </c>
      <c r="G116" s="41">
        <f t="shared" si="36"/>
        <v>4.4591931339567168</v>
      </c>
      <c r="H116" s="41">
        <f t="shared" si="36"/>
        <v>3.5577336512527848</v>
      </c>
      <c r="I116" s="41">
        <f t="shared" si="36"/>
        <v>4.4502823696184013</v>
      </c>
      <c r="J116" s="81">
        <f t="shared" si="27"/>
        <v>0.25087564327681555</v>
      </c>
      <c r="K116" s="41">
        <f t="shared" ref="K116:K123" si="40">(I116-H116)</f>
        <v>0.89254871836561644</v>
      </c>
      <c r="L116" s="81">
        <f t="shared" si="29"/>
        <v>-0.14560461996226759</v>
      </c>
      <c r="M116" s="41">
        <f t="shared" ref="M116:M123" si="41">(I116-E116)</f>
        <v>-0.75840961724822353</v>
      </c>
      <c r="N116" s="75"/>
    </row>
    <row r="117" spans="2:14" x14ac:dyDescent="0.25">
      <c r="B117" s="272"/>
      <c r="C117" s="278"/>
      <c r="D117" s="4" t="s">
        <v>47</v>
      </c>
      <c r="E117" s="41">
        <f t="shared" si="39"/>
        <v>6.0858480521564111</v>
      </c>
      <c r="F117" s="41">
        <f t="shared" si="36"/>
        <v>5.9650944469731453</v>
      </c>
      <c r="G117" s="41">
        <f t="shared" si="36"/>
        <v>6.2993357337968714</v>
      </c>
      <c r="H117" s="41">
        <f t="shared" si="36"/>
        <v>5.7549280737556785</v>
      </c>
      <c r="I117" s="41">
        <f t="shared" si="36"/>
        <v>5.8718126768338967</v>
      </c>
      <c r="J117" s="81">
        <f t="shared" si="27"/>
        <v>2.0310349943598593E-2</v>
      </c>
      <c r="K117" s="41">
        <f t="shared" si="40"/>
        <v>0.11688460307821824</v>
      </c>
      <c r="L117" s="81">
        <f t="shared" si="29"/>
        <v>-3.5169359058623728E-2</v>
      </c>
      <c r="M117" s="41">
        <f t="shared" si="41"/>
        <v>-0.21403537532251438</v>
      </c>
      <c r="N117" s="75"/>
    </row>
    <row r="118" spans="2:14" x14ac:dyDescent="0.25">
      <c r="B118" s="272"/>
      <c r="C118" s="278"/>
      <c r="D118" s="4" t="s">
        <v>48</v>
      </c>
      <c r="E118" s="41">
        <f t="shared" si="39"/>
        <v>6.9374830274806403</v>
      </c>
      <c r="F118" s="41">
        <f t="shared" si="36"/>
        <v>5.5543189800228117</v>
      </c>
      <c r="G118" s="41">
        <f t="shared" si="36"/>
        <v>6.1281889542046537</v>
      </c>
      <c r="H118" s="41">
        <f t="shared" si="36"/>
        <v>6.4214324031645127</v>
      </c>
      <c r="I118" s="41">
        <f t="shared" si="36"/>
        <v>6.2905465704823937</v>
      </c>
      <c r="J118" s="81">
        <f t="shared" si="27"/>
        <v>-2.0382653661139227E-2</v>
      </c>
      <c r="K118" s="41">
        <f t="shared" si="40"/>
        <v>-0.13088583268211895</v>
      </c>
      <c r="L118" s="81">
        <f t="shared" si="29"/>
        <v>-9.3252330050482724E-2</v>
      </c>
      <c r="M118" s="41">
        <f t="shared" si="41"/>
        <v>-0.64693645699824653</v>
      </c>
      <c r="N118" s="75"/>
    </row>
    <row r="119" spans="2:14" x14ac:dyDescent="0.25">
      <c r="B119" s="272"/>
      <c r="C119" s="278"/>
      <c r="D119" s="4" t="s">
        <v>49</v>
      </c>
      <c r="E119" s="41">
        <f t="shared" si="39"/>
        <v>2.4357363966575409</v>
      </c>
      <c r="F119" s="41">
        <f t="shared" si="36"/>
        <v>2.4937806482478173</v>
      </c>
      <c r="G119" s="41">
        <f t="shared" si="36"/>
        <v>2.6756725259784404</v>
      </c>
      <c r="H119" s="41">
        <f t="shared" si="36"/>
        <v>2.5505786061867015</v>
      </c>
      <c r="I119" s="41">
        <f t="shared" si="36"/>
        <v>2.6538649194953647</v>
      </c>
      <c r="J119" s="81">
        <f t="shared" si="27"/>
        <v>4.0495248042201615E-2</v>
      </c>
      <c r="K119" s="41">
        <f t="shared" si="40"/>
        <v>0.10328631330866322</v>
      </c>
      <c r="L119" s="81">
        <f t="shared" si="29"/>
        <v>8.9553419301510839E-2</v>
      </c>
      <c r="M119" s="41">
        <f t="shared" si="41"/>
        <v>0.2181285228378238</v>
      </c>
      <c r="N119" s="75"/>
    </row>
    <row r="120" spans="2:14" x14ac:dyDescent="0.25">
      <c r="B120" s="272"/>
      <c r="C120" s="278"/>
      <c r="D120" s="4" t="s">
        <v>50</v>
      </c>
      <c r="E120" s="41">
        <f t="shared" si="39"/>
        <v>7.3884367499177754</v>
      </c>
      <c r="F120" s="41">
        <f t="shared" si="36"/>
        <v>6.9720730697289195</v>
      </c>
      <c r="G120" s="41">
        <f t="shared" si="36"/>
        <v>6.6176102336667117</v>
      </c>
      <c r="H120" s="41">
        <f t="shared" si="36"/>
        <v>5.729361648217651</v>
      </c>
      <c r="I120" s="41">
        <f t="shared" si="36"/>
        <v>6.0770157142498729</v>
      </c>
      <c r="J120" s="81">
        <f t="shared" si="27"/>
        <v>6.0679371870402621E-2</v>
      </c>
      <c r="K120" s="41">
        <f t="shared" si="40"/>
        <v>0.34765406603222182</v>
      </c>
      <c r="L120" s="81">
        <f t="shared" si="29"/>
        <v>-0.17749641501397395</v>
      </c>
      <c r="M120" s="41">
        <f t="shared" si="41"/>
        <v>-1.3114210356679026</v>
      </c>
      <c r="N120" s="75"/>
    </row>
    <row r="121" spans="2:14" x14ac:dyDescent="0.25">
      <c r="B121" s="272"/>
      <c r="C121" s="278"/>
      <c r="D121" s="4" t="s">
        <v>51</v>
      </c>
      <c r="E121" s="41">
        <f t="shared" si="39"/>
        <v>2.2840414672322664</v>
      </c>
      <c r="F121" s="41">
        <f t="shared" si="36"/>
        <v>2.1866149593931499</v>
      </c>
      <c r="G121" s="41">
        <f t="shared" si="36"/>
        <v>2.3720011696365835</v>
      </c>
      <c r="H121" s="41">
        <f t="shared" si="36"/>
        <v>2.410875374829053</v>
      </c>
      <c r="I121" s="41">
        <f t="shared" si="36"/>
        <v>2.328977841201255</v>
      </c>
      <c r="J121" s="81">
        <f t="shared" si="27"/>
        <v>-3.3970040294432513E-2</v>
      </c>
      <c r="K121" s="41">
        <f t="shared" si="40"/>
        <v>-8.1897533627798058E-2</v>
      </c>
      <c r="L121" s="81">
        <f t="shared" si="29"/>
        <v>1.9674062232959866E-2</v>
      </c>
      <c r="M121" s="41">
        <f t="shared" si="41"/>
        <v>4.493637396898853E-2</v>
      </c>
      <c r="N121" s="75"/>
    </row>
    <row r="122" spans="2:14" x14ac:dyDescent="0.25">
      <c r="B122" s="272"/>
      <c r="C122" s="278"/>
      <c r="D122" s="4" t="s">
        <v>52</v>
      </c>
      <c r="E122" s="41">
        <f t="shared" si="39"/>
        <v>7.4203753436920517</v>
      </c>
      <c r="F122" s="41">
        <f t="shared" si="36"/>
        <v>5.5219885141008653</v>
      </c>
      <c r="G122" s="41">
        <f t="shared" si="36"/>
        <v>6.81836284648623</v>
      </c>
      <c r="H122" s="41">
        <f t="shared" si="36"/>
        <v>6.7723569064660403</v>
      </c>
      <c r="I122" s="41">
        <f t="shared" si="36"/>
        <v>6.910044821236232</v>
      </c>
      <c r="J122" s="31">
        <f t="shared" si="27"/>
        <v>2.0330871020505681E-2</v>
      </c>
      <c r="K122" s="41">
        <f t="shared" si="40"/>
        <v>0.13768791477019171</v>
      </c>
      <c r="L122" s="31">
        <f t="shared" si="29"/>
        <v>-6.8774219472555909E-2</v>
      </c>
      <c r="M122" s="41">
        <f t="shared" si="41"/>
        <v>-0.51033052245581967</v>
      </c>
      <c r="N122" s="42"/>
    </row>
    <row r="123" spans="2:14" x14ac:dyDescent="0.25">
      <c r="B123" s="272"/>
      <c r="C123" s="279"/>
      <c r="D123" s="32" t="s">
        <v>53</v>
      </c>
      <c r="E123" s="77">
        <f t="shared" si="39"/>
        <v>5.7197554263781054</v>
      </c>
      <c r="F123" s="77">
        <f t="shared" si="36"/>
        <v>4.4508400617018022</v>
      </c>
      <c r="G123" s="77">
        <f t="shared" si="36"/>
        <v>5.585586474869209</v>
      </c>
      <c r="H123" s="77">
        <f t="shared" si="36"/>
        <v>6.340078572704102</v>
      </c>
      <c r="I123" s="77">
        <f t="shared" si="36"/>
        <v>5.7295922738424396</v>
      </c>
      <c r="J123" s="72">
        <f t="shared" si="27"/>
        <v>-9.6290020992797265E-2</v>
      </c>
      <c r="K123" s="77">
        <f t="shared" si="40"/>
        <v>-0.61048629886166239</v>
      </c>
      <c r="L123" s="72">
        <f t="shared" si="29"/>
        <v>1.719802112336577E-3</v>
      </c>
      <c r="M123" s="77">
        <f t="shared" si="41"/>
        <v>9.8368474643342196E-3</v>
      </c>
      <c r="N123" s="55"/>
    </row>
    <row r="124" spans="2:14" x14ac:dyDescent="0.25">
      <c r="B124" s="272"/>
      <c r="C124" s="280" t="s">
        <v>34</v>
      </c>
      <c r="D124" s="63" t="s">
        <v>43</v>
      </c>
      <c r="E124" s="65">
        <v>0.70566445218302065</v>
      </c>
      <c r="F124" s="65">
        <v>0.46071549284573426</v>
      </c>
      <c r="G124" s="65">
        <v>0.69548218463868861</v>
      </c>
      <c r="H124" s="65">
        <v>0.75317428421984389</v>
      </c>
      <c r="I124" s="65">
        <v>0.77369971345652855</v>
      </c>
      <c r="J124" s="65">
        <f t="shared" si="27"/>
        <v>2.725189861991284E-2</v>
      </c>
      <c r="K124" s="73">
        <f t="shared" ref="K124:K125" si="42">(I124-H124)*100</f>
        <v>2.0525429236684656</v>
      </c>
      <c r="L124" s="65">
        <f t="shared" si="29"/>
        <v>9.6413048812415303E-2</v>
      </c>
      <c r="M124" s="73">
        <f t="shared" ref="M124:M125" si="43">(I124-E124)*100</f>
        <v>6.8035261273507892</v>
      </c>
      <c r="N124" s="65"/>
    </row>
    <row r="125" spans="2:14" x14ac:dyDescent="0.25">
      <c r="B125" s="272"/>
      <c r="C125" s="281"/>
      <c r="D125" s="15" t="s">
        <v>44</v>
      </c>
      <c r="E125" s="18">
        <v>0.76972196158821105</v>
      </c>
      <c r="F125" s="18">
        <v>0.53007392392769836</v>
      </c>
      <c r="G125" s="18">
        <v>0.78235212112064911</v>
      </c>
      <c r="H125" s="18">
        <v>0.81120905005064936</v>
      </c>
      <c r="I125" s="18">
        <v>0.81280076010742186</v>
      </c>
      <c r="J125" s="18">
        <f t="shared" si="27"/>
        <v>1.9621453393217081E-3</v>
      </c>
      <c r="K125" s="44">
        <f t="shared" si="42"/>
        <v>0.15917100567724995</v>
      </c>
      <c r="L125" s="18">
        <f t="shared" si="29"/>
        <v>5.5966700534727964E-2</v>
      </c>
      <c r="M125" s="44">
        <f t="shared" si="43"/>
        <v>4.307879851921081</v>
      </c>
      <c r="N125" s="18"/>
    </row>
    <row r="126" spans="2:14" x14ac:dyDescent="0.25">
      <c r="B126" s="272"/>
      <c r="C126" s="281"/>
      <c r="D126" s="19" t="s">
        <v>45</v>
      </c>
      <c r="E126" s="68">
        <v>0.67192823926387557</v>
      </c>
      <c r="F126" s="68">
        <v>0.38237984856351559</v>
      </c>
      <c r="G126" s="68">
        <v>0.63514820255836268</v>
      </c>
      <c r="H126" s="68">
        <v>0.71202240207954559</v>
      </c>
      <c r="I126" s="68">
        <v>0.72327549742346608</v>
      </c>
      <c r="J126" s="68">
        <f t="shared" si="27"/>
        <v>1.5804411927285544E-2</v>
      </c>
      <c r="K126" s="45">
        <f>(I126-H126)*100</f>
        <v>1.1253095343920494</v>
      </c>
      <c r="L126" s="68">
        <f t="shared" si="29"/>
        <v>7.6417770766478821E-2</v>
      </c>
      <c r="M126" s="45">
        <f>(I126-E126)*100</f>
        <v>5.134725815959051</v>
      </c>
      <c r="N126" s="68"/>
    </row>
    <row r="127" spans="2:14" x14ac:dyDescent="0.25">
      <c r="B127" s="272"/>
      <c r="C127" s="281"/>
      <c r="D127" s="19" t="s">
        <v>46</v>
      </c>
      <c r="E127" s="68">
        <v>0.57076491108653105</v>
      </c>
      <c r="F127" s="68">
        <v>0.40408330264719122</v>
      </c>
      <c r="G127" s="68">
        <v>0.53778304538949095</v>
      </c>
      <c r="H127" s="68">
        <v>0.55454348826086564</v>
      </c>
      <c r="I127" s="68">
        <v>0.59082327086406716</v>
      </c>
      <c r="J127" s="68">
        <f t="shared" si="27"/>
        <v>6.5422790766113792E-2</v>
      </c>
      <c r="K127" s="45">
        <f t="shared" ref="K127:K134" si="44">(I127-H127)*100</f>
        <v>3.6279782603201527</v>
      </c>
      <c r="L127" s="68">
        <f t="shared" si="29"/>
        <v>3.514294482355651E-2</v>
      </c>
      <c r="M127" s="45">
        <f t="shared" ref="M127:M134" si="45">(I127-E127)*100</f>
        <v>2.0058359777536117</v>
      </c>
      <c r="N127" s="68"/>
    </row>
    <row r="128" spans="2:14" x14ac:dyDescent="0.25">
      <c r="B128" s="272"/>
      <c r="C128" s="281"/>
      <c r="D128" s="19" t="s">
        <v>47</v>
      </c>
      <c r="E128" s="68">
        <v>0.56176365655817706</v>
      </c>
      <c r="F128" s="68">
        <v>0.28621210694206145</v>
      </c>
      <c r="G128" s="68">
        <v>0.60938004840462912</v>
      </c>
      <c r="H128" s="68">
        <v>0.6452598187198163</v>
      </c>
      <c r="I128" s="68">
        <v>0.84038066713662607</v>
      </c>
      <c r="J128" s="68">
        <f t="shared" si="27"/>
        <v>0.30239113416968366</v>
      </c>
      <c r="K128" s="45">
        <f t="shared" si="44"/>
        <v>19.512084841680977</v>
      </c>
      <c r="L128" s="68">
        <f t="shared" si="29"/>
        <v>0.49596837980848441</v>
      </c>
      <c r="M128" s="45">
        <f t="shared" si="45"/>
        <v>27.8617010578449</v>
      </c>
      <c r="N128" s="68"/>
    </row>
    <row r="129" spans="2:14" x14ac:dyDescent="0.25">
      <c r="B129" s="272"/>
      <c r="C129" s="281"/>
      <c r="D129" s="19" t="s">
        <v>48</v>
      </c>
      <c r="E129" s="68">
        <v>0.70518161483742259</v>
      </c>
      <c r="F129" s="68">
        <v>0.48615455783025679</v>
      </c>
      <c r="G129" s="68">
        <v>0.6493275173640638</v>
      </c>
      <c r="H129" s="68">
        <v>0.73071425433679682</v>
      </c>
      <c r="I129" s="68">
        <v>0.78531451498170857</v>
      </c>
      <c r="J129" s="68">
        <f t="shared" si="27"/>
        <v>7.4721767532053285E-2</v>
      </c>
      <c r="K129" s="45">
        <f t="shared" si="44"/>
        <v>5.4600260644911742</v>
      </c>
      <c r="L129" s="68">
        <f t="shared" si="29"/>
        <v>0.11363441482058545</v>
      </c>
      <c r="M129" s="45">
        <f t="shared" si="45"/>
        <v>8.0132900144285983</v>
      </c>
      <c r="N129" s="68"/>
    </row>
    <row r="130" spans="2:14" x14ac:dyDescent="0.25">
      <c r="B130" s="272"/>
      <c r="C130" s="281"/>
      <c r="D130" s="19" t="s">
        <v>49</v>
      </c>
      <c r="E130" s="68">
        <v>0.52295410715246138</v>
      </c>
      <c r="F130" s="68">
        <v>0.42945341263098274</v>
      </c>
      <c r="G130" s="68">
        <v>0.57741590694750078</v>
      </c>
      <c r="H130" s="68">
        <v>0.61259601883208059</v>
      </c>
      <c r="I130" s="68">
        <v>0.6183064169082243</v>
      </c>
      <c r="J130" s="68">
        <f t="shared" si="27"/>
        <v>9.3216375892071213E-3</v>
      </c>
      <c r="K130" s="45">
        <f t="shared" si="44"/>
        <v>0.57103980761437079</v>
      </c>
      <c r="L130" s="68">
        <f t="shared" si="29"/>
        <v>0.18233399155227215</v>
      </c>
      <c r="M130" s="45">
        <f t="shared" si="45"/>
        <v>9.5352309755762921</v>
      </c>
      <c r="N130" s="68"/>
    </row>
    <row r="131" spans="2:14" x14ac:dyDescent="0.25">
      <c r="B131" s="272"/>
      <c r="C131" s="281"/>
      <c r="D131" s="19" t="s">
        <v>50</v>
      </c>
      <c r="E131" s="68">
        <v>0.70135878861553691</v>
      </c>
      <c r="F131" s="68">
        <v>0.70336128458075009</v>
      </c>
      <c r="G131" s="68">
        <v>0.8015089072176752</v>
      </c>
      <c r="H131" s="68">
        <v>0.82779844332469787</v>
      </c>
      <c r="I131" s="68">
        <v>0.82775664662909765</v>
      </c>
      <c r="J131" s="68">
        <f t="shared" si="27"/>
        <v>-5.0491391880846948E-5</v>
      </c>
      <c r="K131" s="45">
        <f t="shared" si="44"/>
        <v>-4.1796695600226919E-3</v>
      </c>
      <c r="L131" s="68">
        <f t="shared" si="29"/>
        <v>0.1802185415870623</v>
      </c>
      <c r="M131" s="45">
        <f t="shared" si="45"/>
        <v>12.639785801356073</v>
      </c>
      <c r="N131" s="68"/>
    </row>
    <row r="132" spans="2:14" x14ac:dyDescent="0.25">
      <c r="B132" s="272"/>
      <c r="C132" s="281"/>
      <c r="D132" s="19" t="s">
        <v>51</v>
      </c>
      <c r="E132" s="68">
        <v>0.51296533102376651</v>
      </c>
      <c r="F132" s="68">
        <v>0.43287194104141685</v>
      </c>
      <c r="G132" s="68">
        <v>0.55540181632567553</v>
      </c>
      <c r="H132" s="68">
        <v>0.56942335787332776</v>
      </c>
      <c r="I132" s="68">
        <v>0.58812285219043858</v>
      </c>
      <c r="J132" s="68">
        <f t="shared" si="27"/>
        <v>3.283935240547442E-2</v>
      </c>
      <c r="K132" s="45">
        <f t="shared" si="44"/>
        <v>1.8699494317110821</v>
      </c>
      <c r="L132" s="68">
        <f t="shared" si="29"/>
        <v>0.14651579087552391</v>
      </c>
      <c r="M132" s="45">
        <f t="shared" si="45"/>
        <v>7.5157521166672066</v>
      </c>
      <c r="N132" s="68"/>
    </row>
    <row r="133" spans="2:14" x14ac:dyDescent="0.25">
      <c r="B133" s="272"/>
      <c r="C133" s="281"/>
      <c r="D133" s="19" t="s">
        <v>52</v>
      </c>
      <c r="E133" s="68">
        <v>0.73831679821858165</v>
      </c>
      <c r="F133" s="68">
        <v>0.48201408869433904</v>
      </c>
      <c r="G133" s="68">
        <v>0.74892677369097149</v>
      </c>
      <c r="H133" s="68">
        <v>0.81331329152256404</v>
      </c>
      <c r="I133" s="68">
        <v>0.84524916570756325</v>
      </c>
      <c r="J133" s="68">
        <f t="shared" si="27"/>
        <v>3.9266386665357089E-2</v>
      </c>
      <c r="K133" s="45">
        <f t="shared" si="44"/>
        <v>3.1935874184999213</v>
      </c>
      <c r="L133" s="68">
        <f t="shared" si="29"/>
        <v>0.14483263518721112</v>
      </c>
      <c r="M133" s="45">
        <f t="shared" si="45"/>
        <v>10.69323674889816</v>
      </c>
      <c r="N133" s="22"/>
    </row>
    <row r="134" spans="2:14" x14ac:dyDescent="0.25">
      <c r="B134" s="272"/>
      <c r="C134" s="282"/>
      <c r="D134" s="23" t="s">
        <v>53</v>
      </c>
      <c r="E134" s="68">
        <v>0.58427290328329673</v>
      </c>
      <c r="F134" s="68">
        <v>0.30640431884692987</v>
      </c>
      <c r="G134" s="68">
        <v>0.53127749995092155</v>
      </c>
      <c r="H134" s="68">
        <v>0.69652045193105105</v>
      </c>
      <c r="I134" s="68">
        <v>0.64923634412435949</v>
      </c>
      <c r="J134" s="68">
        <f t="shared" si="27"/>
        <v>-6.788617286915255E-2</v>
      </c>
      <c r="K134" s="45">
        <f t="shared" si="44"/>
        <v>-4.7284107806691562</v>
      </c>
      <c r="L134" s="68">
        <f t="shared" si="29"/>
        <v>0.11118681095084759</v>
      </c>
      <c r="M134" s="45">
        <f t="shared" si="45"/>
        <v>6.4963440841062763</v>
      </c>
      <c r="N134" s="46"/>
    </row>
    <row r="135" spans="2:14" x14ac:dyDescent="0.25">
      <c r="B135" s="272"/>
      <c r="C135" s="283" t="s">
        <v>37</v>
      </c>
      <c r="D135" s="63" t="s">
        <v>43</v>
      </c>
      <c r="E135" s="64">
        <v>132143.66666666666</v>
      </c>
      <c r="F135" s="64">
        <v>118692</v>
      </c>
      <c r="G135" s="64">
        <v>127347</v>
      </c>
      <c r="H135" s="64">
        <v>379398</v>
      </c>
      <c r="I135" s="64">
        <v>384801</v>
      </c>
      <c r="J135" s="65">
        <f t="shared" si="27"/>
        <v>1.4240981765850202E-2</v>
      </c>
      <c r="K135" s="64">
        <f t="shared" ref="K135:K136" si="46">I135-H135</f>
        <v>5403</v>
      </c>
      <c r="L135" s="65">
        <f t="shared" si="29"/>
        <v>1.9119897283512137</v>
      </c>
      <c r="M135" s="64">
        <f t="shared" ref="M135:M136" si="47">I135-E135</f>
        <v>252657.33333333334</v>
      </c>
      <c r="N135" s="65">
        <f>I135/$I$135</f>
        <v>1</v>
      </c>
    </row>
    <row r="136" spans="2:14" x14ac:dyDescent="0.25">
      <c r="B136" s="272"/>
      <c r="C136" s="278"/>
      <c r="D136" s="26" t="s">
        <v>44</v>
      </c>
      <c r="E136" s="27">
        <v>46648</v>
      </c>
      <c r="F136" s="27">
        <v>29696.5</v>
      </c>
      <c r="G136" s="27">
        <v>44232.666666666664</v>
      </c>
      <c r="H136" s="27">
        <v>45902.166666666664</v>
      </c>
      <c r="I136" s="27">
        <v>46520.916666666664</v>
      </c>
      <c r="J136" s="36">
        <f t="shared" si="27"/>
        <v>1.3479755857566555E-2</v>
      </c>
      <c r="K136" s="27">
        <f t="shared" si="46"/>
        <v>618.75</v>
      </c>
      <c r="L136" s="36">
        <f t="shared" si="29"/>
        <v>-2.7243040073172686E-3</v>
      </c>
      <c r="M136" s="27">
        <f t="shared" si="47"/>
        <v>-127.08333333333576</v>
      </c>
      <c r="N136" s="38">
        <f t="shared" ref="N136:N145" si="48">I136/$I$135</f>
        <v>0.1208960389049578</v>
      </c>
    </row>
    <row r="137" spans="2:14" x14ac:dyDescent="0.25">
      <c r="B137" s="272"/>
      <c r="C137" s="278"/>
      <c r="D137" s="4" t="s">
        <v>45</v>
      </c>
      <c r="E137" s="29">
        <v>41159</v>
      </c>
      <c r="F137" s="29">
        <v>24064.333333333332</v>
      </c>
      <c r="G137" s="29">
        <v>38224.583333333336</v>
      </c>
      <c r="H137" s="29">
        <v>37475.083333333336</v>
      </c>
      <c r="I137" s="29">
        <v>37832.666666666664</v>
      </c>
      <c r="J137" s="74">
        <f>I137/H137-1</f>
        <v>9.5418956150863377E-3</v>
      </c>
      <c r="K137" s="29">
        <f>I137-H137</f>
        <v>357.58333333332848</v>
      </c>
      <c r="L137" s="74">
        <f>I137/E137-1</f>
        <v>-8.0816670311070093E-2</v>
      </c>
      <c r="M137" s="29">
        <f>I137-E137</f>
        <v>-3326.3333333333358</v>
      </c>
      <c r="N137" s="75">
        <f t="shared" si="48"/>
        <v>9.831748531492035E-2</v>
      </c>
    </row>
    <row r="138" spans="2:14" x14ac:dyDescent="0.25">
      <c r="B138" s="272"/>
      <c r="C138" s="278"/>
      <c r="D138" s="4" t="s">
        <v>46</v>
      </c>
      <c r="E138" s="29">
        <v>1127</v>
      </c>
      <c r="F138" s="29">
        <v>668.66666666666663</v>
      </c>
      <c r="G138" s="29">
        <v>857.33333333333337</v>
      </c>
      <c r="H138" s="29">
        <v>899.58333333333337</v>
      </c>
      <c r="I138" s="29">
        <v>899.91666666666663</v>
      </c>
      <c r="J138" s="74">
        <f t="shared" ref="J138:J145" si="49">I138/H138-1</f>
        <v>3.7054191755436783E-4</v>
      </c>
      <c r="K138" s="29">
        <f t="shared" ref="K138:K145" si="50">I138-H138</f>
        <v>0.33333333333325754</v>
      </c>
      <c r="L138" s="74">
        <f t="shared" ref="L138:L145" si="51">I138/E138-1</f>
        <v>-0.20149364093463473</v>
      </c>
      <c r="M138" s="29">
        <f t="shared" ref="M138:M145" si="52">I138-E138</f>
        <v>-227.08333333333337</v>
      </c>
      <c r="N138" s="75">
        <f t="shared" si="48"/>
        <v>2.3386546985758004E-3</v>
      </c>
    </row>
    <row r="139" spans="2:14" x14ac:dyDescent="0.25">
      <c r="B139" s="272"/>
      <c r="C139" s="278"/>
      <c r="D139" s="4" t="s">
        <v>47</v>
      </c>
      <c r="E139" s="29">
        <v>4070</v>
      </c>
      <c r="F139" s="29">
        <v>4011.6666666666665</v>
      </c>
      <c r="G139" s="29">
        <v>4562</v>
      </c>
      <c r="H139" s="29">
        <v>4395.166666666667</v>
      </c>
      <c r="I139" s="29">
        <v>4426.5</v>
      </c>
      <c r="J139" s="74">
        <f t="shared" si="49"/>
        <v>7.129043267225299E-3</v>
      </c>
      <c r="K139" s="29">
        <f t="shared" si="50"/>
        <v>31.33333333333303</v>
      </c>
      <c r="L139" s="74">
        <f t="shared" si="51"/>
        <v>8.7592137592137576E-2</v>
      </c>
      <c r="M139" s="29">
        <f t="shared" si="52"/>
        <v>356.5</v>
      </c>
      <c r="N139" s="75">
        <f t="shared" si="48"/>
        <v>1.1503348484021611E-2</v>
      </c>
    </row>
    <row r="140" spans="2:14" x14ac:dyDescent="0.25">
      <c r="B140" s="272"/>
      <c r="C140" s="278"/>
      <c r="D140" s="4" t="s">
        <v>48</v>
      </c>
      <c r="E140" s="29">
        <v>21340.416666666668</v>
      </c>
      <c r="F140" s="29">
        <v>11050.166666666666</v>
      </c>
      <c r="G140" s="29">
        <v>18363.666666666668</v>
      </c>
      <c r="H140" s="29">
        <v>19209.333333333332</v>
      </c>
      <c r="I140" s="29">
        <v>20010.833333333332</v>
      </c>
      <c r="J140" s="74">
        <f t="shared" si="49"/>
        <v>4.1724508919275261E-2</v>
      </c>
      <c r="K140" s="29">
        <f t="shared" si="50"/>
        <v>801.5</v>
      </c>
      <c r="L140" s="74">
        <f t="shared" si="51"/>
        <v>-6.2303532030380637E-2</v>
      </c>
      <c r="M140" s="29">
        <f t="shared" si="52"/>
        <v>-1329.5833333333358</v>
      </c>
      <c r="N140" s="75">
        <f t="shared" si="48"/>
        <v>5.2003069985091861E-2</v>
      </c>
    </row>
    <row r="141" spans="2:14" x14ac:dyDescent="0.25">
      <c r="B141" s="272"/>
      <c r="C141" s="278"/>
      <c r="D141" s="4" t="s">
        <v>49</v>
      </c>
      <c r="E141" s="29">
        <v>713.33333333333337</v>
      </c>
      <c r="F141" s="29">
        <v>531.66666666666663</v>
      </c>
      <c r="G141" s="29">
        <v>653.5</v>
      </c>
      <c r="H141" s="29">
        <v>663.41666666666663</v>
      </c>
      <c r="I141" s="29">
        <v>673</v>
      </c>
      <c r="J141" s="74">
        <f t="shared" si="49"/>
        <v>1.4445421429468697E-2</v>
      </c>
      <c r="K141" s="29">
        <f t="shared" si="50"/>
        <v>9.5833333333333712</v>
      </c>
      <c r="L141" s="74">
        <f t="shared" si="51"/>
        <v>-5.6542056074766367E-2</v>
      </c>
      <c r="M141" s="29">
        <f t="shared" si="52"/>
        <v>-40.333333333333371</v>
      </c>
      <c r="N141" s="75">
        <f t="shared" si="48"/>
        <v>1.7489559538566687E-3</v>
      </c>
    </row>
    <row r="142" spans="2:14" x14ac:dyDescent="0.25">
      <c r="B142" s="272"/>
      <c r="C142" s="278"/>
      <c r="D142" s="4" t="s">
        <v>50</v>
      </c>
      <c r="E142" s="29">
        <v>4124.333333333333</v>
      </c>
      <c r="F142" s="29">
        <v>2907.75</v>
      </c>
      <c r="G142" s="29">
        <v>4496.833333333333</v>
      </c>
      <c r="H142" s="29">
        <v>4789.666666666667</v>
      </c>
      <c r="I142" s="29">
        <v>4797</v>
      </c>
      <c r="J142" s="74">
        <f t="shared" si="49"/>
        <v>1.5310738395155621E-3</v>
      </c>
      <c r="K142" s="29">
        <f t="shared" si="50"/>
        <v>7.3333333333330302</v>
      </c>
      <c r="L142" s="74">
        <f t="shared" si="51"/>
        <v>0.16309706619251596</v>
      </c>
      <c r="M142" s="29">
        <f t="shared" si="52"/>
        <v>672.66666666666697</v>
      </c>
      <c r="N142" s="75">
        <f t="shared" si="48"/>
        <v>1.2466183819688618E-2</v>
      </c>
    </row>
    <row r="143" spans="2:14" x14ac:dyDescent="0.25">
      <c r="B143" s="272"/>
      <c r="C143" s="278"/>
      <c r="D143" s="4" t="s">
        <v>51</v>
      </c>
      <c r="E143" s="29">
        <v>2689.5833333333335</v>
      </c>
      <c r="F143" s="29">
        <v>2270</v>
      </c>
      <c r="G143" s="29">
        <v>2680.25</v>
      </c>
      <c r="H143" s="29">
        <v>2774.0833333333335</v>
      </c>
      <c r="I143" s="29">
        <v>2714.3333333333335</v>
      </c>
      <c r="J143" s="74">
        <f t="shared" si="49"/>
        <v>-2.1538646399711592E-2</v>
      </c>
      <c r="K143" s="29">
        <f t="shared" si="50"/>
        <v>-59.75</v>
      </c>
      <c r="L143" s="74">
        <f t="shared" si="51"/>
        <v>9.2021688613477259E-3</v>
      </c>
      <c r="M143" s="29">
        <f t="shared" si="52"/>
        <v>24.75</v>
      </c>
      <c r="N143" s="75">
        <f t="shared" si="48"/>
        <v>7.0538624726373721E-3</v>
      </c>
    </row>
    <row r="144" spans="2:14" x14ac:dyDescent="0.25">
      <c r="B144" s="272"/>
      <c r="C144" s="278"/>
      <c r="D144" s="4" t="s">
        <v>52</v>
      </c>
      <c r="E144" s="29">
        <v>6890</v>
      </c>
      <c r="F144" s="29">
        <v>4392.5</v>
      </c>
      <c r="G144" s="29">
        <v>6413.25</v>
      </c>
      <c r="H144" s="29">
        <v>6355.5</v>
      </c>
      <c r="I144" s="29">
        <v>6428.666666666667</v>
      </c>
      <c r="J144" s="40">
        <f t="shared" si="49"/>
        <v>1.1512338394566335E-2</v>
      </c>
      <c r="K144" s="29">
        <f t="shared" si="50"/>
        <v>73.16666666666697</v>
      </c>
      <c r="L144" s="40">
        <f t="shared" si="51"/>
        <v>-6.6956942428640476E-2</v>
      </c>
      <c r="M144" s="29">
        <f t="shared" si="52"/>
        <v>-461.33333333333303</v>
      </c>
      <c r="N144" s="42">
        <f t="shared" si="48"/>
        <v>1.6706470790529823E-2</v>
      </c>
    </row>
    <row r="145" spans="2:14" x14ac:dyDescent="0.25">
      <c r="B145" s="273"/>
      <c r="C145" s="279"/>
      <c r="D145" s="32" t="s">
        <v>53</v>
      </c>
      <c r="E145" s="71">
        <v>3382</v>
      </c>
      <c r="F145" s="71">
        <v>2862.3333333333335</v>
      </c>
      <c r="G145" s="71">
        <v>3211.8333333333335</v>
      </c>
      <c r="H145" s="71">
        <v>3072.4166666666665</v>
      </c>
      <c r="I145" s="71">
        <v>3096.0833333333335</v>
      </c>
      <c r="J145" s="61">
        <f t="shared" si="49"/>
        <v>7.7029482763297796E-3</v>
      </c>
      <c r="K145" s="71">
        <f t="shared" si="50"/>
        <v>23.66666666666697</v>
      </c>
      <c r="L145" s="61">
        <f t="shared" si="51"/>
        <v>-8.4540705696826257E-2</v>
      </c>
      <c r="M145" s="71">
        <f t="shared" si="52"/>
        <v>-285.91666666666652</v>
      </c>
      <c r="N145" s="55">
        <f t="shared" si="48"/>
        <v>8.0459336990634997E-3</v>
      </c>
    </row>
    <row r="146" spans="2:14" ht="6" customHeight="1" x14ac:dyDescent="0.25">
      <c r="B146" s="267"/>
      <c r="C146" s="267"/>
      <c r="D146" s="267"/>
      <c r="E146" s="267"/>
      <c r="F146" s="267"/>
      <c r="G146" s="267"/>
      <c r="H146" s="267"/>
      <c r="I146" s="267"/>
      <c r="J146" s="267"/>
      <c r="K146" s="267"/>
      <c r="L146" s="267"/>
      <c r="M146" s="267"/>
      <c r="N146" s="47"/>
    </row>
    <row r="147" spans="2:14" x14ac:dyDescent="0.25">
      <c r="B147" s="269" t="s">
        <v>55</v>
      </c>
      <c r="C147" s="269"/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</row>
    <row r="148" spans="2:14" x14ac:dyDescent="0.25">
      <c r="B148" s="60"/>
    </row>
    <row r="150" spans="2:14" ht="21.75" thickBot="1" x14ac:dyDescent="0.3">
      <c r="B150" s="270" t="s">
        <v>56</v>
      </c>
      <c r="C150" s="270"/>
      <c r="D150" s="270"/>
      <c r="E150" s="270"/>
      <c r="F150" s="270"/>
      <c r="G150" s="270"/>
      <c r="H150" s="270"/>
      <c r="I150" s="270"/>
      <c r="J150" s="270"/>
      <c r="K150" s="270"/>
      <c r="L150" s="270"/>
      <c r="M150" s="270"/>
      <c r="N150" s="12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CONCATENATE("var. ",RIGHT(I152,2),"/",RIGHT(E152,2))</f>
        <v>var. 24/20</v>
      </c>
      <c r="M152" s="14" t="str">
        <f>CONCATENATE("dif. ",RIGHT(I152,2),"/",RIGHT(E152,2))</f>
        <v>dif. 24/20</v>
      </c>
      <c r="N152" s="14" t="str">
        <f>CONCATENATE("cuota ",I152)</f>
        <v>cuota 2024</v>
      </c>
    </row>
    <row r="153" spans="2:14" x14ac:dyDescent="0.25">
      <c r="B153" s="271" t="s">
        <v>42</v>
      </c>
      <c r="C153" s="274" t="s">
        <v>8</v>
      </c>
      <c r="D153" s="63" t="s">
        <v>43</v>
      </c>
      <c r="E153" s="64">
        <v>1565303</v>
      </c>
      <c r="F153" s="64">
        <v>2335438</v>
      </c>
      <c r="G153" s="64">
        <v>4757683</v>
      </c>
      <c r="H153" s="64">
        <v>5188807</v>
      </c>
      <c r="I153" s="64">
        <v>5480280</v>
      </c>
      <c r="J153" s="65">
        <f>I153/H153-1</f>
        <v>5.6173413272068151E-2</v>
      </c>
      <c r="K153" s="64">
        <f>I153-H153</f>
        <v>291473</v>
      </c>
      <c r="L153" s="65">
        <f>I153/E153-1</f>
        <v>2.5010985093620852</v>
      </c>
      <c r="M153" s="64">
        <f>I153-E153</f>
        <v>3914977</v>
      </c>
      <c r="N153" s="65">
        <f>I153/$I$153</f>
        <v>1</v>
      </c>
    </row>
    <row r="154" spans="2:14" x14ac:dyDescent="0.25">
      <c r="B154" s="272"/>
      <c r="C154" s="275"/>
      <c r="D154" s="15" t="s">
        <v>44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53">I154/H154-1</f>
        <v>2.677813011694985E-2</v>
      </c>
      <c r="K154" s="16">
        <f t="shared" ref="K154" si="54">I154-H154</f>
        <v>50566</v>
      </c>
      <c r="L154" s="18">
        <f t="shared" ref="L154" si="55">I154/E154-1</f>
        <v>2.5197207311383694</v>
      </c>
      <c r="M154" s="16">
        <f t="shared" ref="M154" si="56">I154-E154</f>
        <v>1388031</v>
      </c>
      <c r="N154" s="18">
        <f t="shared" ref="N154:N163" si="57">I154/$I$153</f>
        <v>0.35379542651105417</v>
      </c>
    </row>
    <row r="155" spans="2:14" x14ac:dyDescent="0.25">
      <c r="B155" s="272"/>
      <c r="C155" s="275"/>
      <c r="D155" s="19" t="s">
        <v>45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8">
        <f>I155/H155-1</f>
        <v>5.139858391579244E-2</v>
      </c>
      <c r="K155" s="20">
        <f>I155-H155</f>
        <v>67845</v>
      </c>
      <c r="L155" s="68">
        <f>I155/E155-1</f>
        <v>2.6974596704365319</v>
      </c>
      <c r="M155" s="20">
        <f>I155-E155</f>
        <v>1012478</v>
      </c>
      <c r="N155" s="68">
        <f t="shared" si="57"/>
        <v>0.2532394330216704</v>
      </c>
    </row>
    <row r="156" spans="2:14" x14ac:dyDescent="0.25">
      <c r="B156" s="272"/>
      <c r="C156" s="275"/>
      <c r="D156" s="19" t="s">
        <v>46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8">
        <f t="shared" ref="J156:J218" si="58">I156/H156-1</f>
        <v>-0.14519407418989172</v>
      </c>
      <c r="K156" s="20">
        <f t="shared" ref="K156:K185" si="59">I156-H156</f>
        <v>-7429</v>
      </c>
      <c r="L156" s="68">
        <f t="shared" ref="L156:L218" si="60">I156/E156-1</f>
        <v>2.4621230111612444</v>
      </c>
      <c r="M156" s="20">
        <f t="shared" ref="M156:M185" si="61">I156-E156</f>
        <v>31104</v>
      </c>
      <c r="N156" s="68">
        <f t="shared" si="57"/>
        <v>7.9807966016334931E-3</v>
      </c>
    </row>
    <row r="157" spans="2:14" x14ac:dyDescent="0.25">
      <c r="B157" s="272"/>
      <c r="C157" s="275"/>
      <c r="D157" s="19" t="s">
        <v>47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8">
        <f t="shared" si="58"/>
        <v>0.28925638216829674</v>
      </c>
      <c r="K157" s="20">
        <f t="shared" si="59"/>
        <v>52019</v>
      </c>
      <c r="L157" s="68">
        <f t="shared" si="60"/>
        <v>3.1917090015005511</v>
      </c>
      <c r="M157" s="20">
        <f t="shared" si="61"/>
        <v>176543</v>
      </c>
      <c r="N157" s="68">
        <f t="shared" si="57"/>
        <v>4.2307327362835476E-2</v>
      </c>
    </row>
    <row r="158" spans="2:14" x14ac:dyDescent="0.25">
      <c r="B158" s="272"/>
      <c r="C158" s="275"/>
      <c r="D158" s="19" t="s">
        <v>48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8">
        <f t="shared" si="58"/>
        <v>0.14602781482187077</v>
      </c>
      <c r="K158" s="20">
        <f t="shared" si="59"/>
        <v>116508</v>
      </c>
      <c r="L158" s="68">
        <f t="shared" si="60"/>
        <v>3.0487789758009169</v>
      </c>
      <c r="M158" s="20">
        <f t="shared" si="61"/>
        <v>688521</v>
      </c>
      <c r="N158" s="68">
        <f t="shared" si="57"/>
        <v>0.16684475975680074</v>
      </c>
    </row>
    <row r="159" spans="2:14" x14ac:dyDescent="0.25">
      <c r="B159" s="272"/>
      <c r="C159" s="275"/>
      <c r="D159" s="19" t="s">
        <v>49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8">
        <f t="shared" si="58"/>
        <v>-1.3222827862510056E-2</v>
      </c>
      <c r="K159" s="20">
        <f t="shared" si="59"/>
        <v>-769</v>
      </c>
      <c r="L159" s="68">
        <f t="shared" si="60"/>
        <v>1.3693489121010693</v>
      </c>
      <c r="M159" s="20">
        <f t="shared" si="61"/>
        <v>33167</v>
      </c>
      <c r="N159" s="68">
        <f t="shared" si="57"/>
        <v>1.0471727721941215E-2</v>
      </c>
    </row>
    <row r="160" spans="2:14" x14ac:dyDescent="0.25">
      <c r="B160" s="272"/>
      <c r="C160" s="275"/>
      <c r="D160" s="19" t="s">
        <v>50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8">
        <f t="shared" si="58"/>
        <v>-5.3217096615832848E-2</v>
      </c>
      <c r="K160" s="20">
        <f t="shared" si="59"/>
        <v>-13442</v>
      </c>
      <c r="L160" s="68">
        <f t="shared" si="60"/>
        <v>2.087069332748138</v>
      </c>
      <c r="M160" s="20">
        <f t="shared" si="61"/>
        <v>161679</v>
      </c>
      <c r="N160" s="68">
        <f t="shared" si="57"/>
        <v>4.3637551365988597E-2</v>
      </c>
    </row>
    <row r="161" spans="2:14" x14ac:dyDescent="0.25">
      <c r="B161" s="272"/>
      <c r="C161" s="275"/>
      <c r="D161" s="19" t="s">
        <v>51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8">
        <f t="shared" si="58"/>
        <v>4.9190954752853289E-2</v>
      </c>
      <c r="K161" s="20">
        <f t="shared" si="59"/>
        <v>11762</v>
      </c>
      <c r="L161" s="68">
        <f t="shared" si="60"/>
        <v>1.4234997488310985</v>
      </c>
      <c r="M161" s="20">
        <f t="shared" si="61"/>
        <v>147355</v>
      </c>
      <c r="N161" s="68">
        <f t="shared" si="57"/>
        <v>4.5777040589166977E-2</v>
      </c>
    </row>
    <row r="162" spans="2:14" x14ac:dyDescent="0.25">
      <c r="B162" s="272"/>
      <c r="C162" s="275"/>
      <c r="D162" s="19" t="s">
        <v>52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58"/>
        <v>3.3080396562739978E-2</v>
      </c>
      <c r="K162" s="20">
        <f t="shared" si="59"/>
        <v>9216</v>
      </c>
      <c r="L162" s="22">
        <f t="shared" si="60"/>
        <v>1.9769034246646187</v>
      </c>
      <c r="M162" s="20">
        <f t="shared" si="61"/>
        <v>191129</v>
      </c>
      <c r="N162" s="22">
        <f t="shared" si="57"/>
        <v>5.2517389622428051E-2</v>
      </c>
    </row>
    <row r="163" spans="2:14" x14ac:dyDescent="0.25">
      <c r="B163" s="272"/>
      <c r="C163" s="276"/>
      <c r="D163" s="23" t="s">
        <v>53</v>
      </c>
      <c r="E163" s="69">
        <v>43425</v>
      </c>
      <c r="F163" s="69">
        <v>71959</v>
      </c>
      <c r="G163" s="69">
        <v>111437</v>
      </c>
      <c r="H163" s="69">
        <v>123198</v>
      </c>
      <c r="I163" s="69">
        <v>128395</v>
      </c>
      <c r="J163" s="46">
        <f t="shared" si="58"/>
        <v>4.2184126365687691E-2</v>
      </c>
      <c r="K163" s="69">
        <f t="shared" si="59"/>
        <v>5197</v>
      </c>
      <c r="L163" s="46">
        <f t="shared" si="60"/>
        <v>1.9567069660333911</v>
      </c>
      <c r="M163" s="69">
        <f t="shared" si="61"/>
        <v>84970</v>
      </c>
      <c r="N163" s="46">
        <f t="shared" si="57"/>
        <v>2.3428547446480836E-2</v>
      </c>
    </row>
    <row r="164" spans="2:14" x14ac:dyDescent="0.25">
      <c r="B164" s="272"/>
      <c r="C164" s="277" t="s">
        <v>18</v>
      </c>
      <c r="D164" s="63" t="s">
        <v>43</v>
      </c>
      <c r="E164" s="64">
        <v>1664028</v>
      </c>
      <c r="F164" s="64">
        <v>2347681</v>
      </c>
      <c r="G164" s="64">
        <v>4832844</v>
      </c>
      <c r="H164" s="64">
        <v>5281361</v>
      </c>
      <c r="I164" s="64">
        <v>5576793</v>
      </c>
      <c r="J164" s="65">
        <f>I164/H164-1</f>
        <v>5.5938611278418593E-2</v>
      </c>
      <c r="K164" s="64">
        <f>I164-H164</f>
        <v>295432</v>
      </c>
      <c r="L164" s="65">
        <f>I164/E164-1</f>
        <v>2.3513817075193448</v>
      </c>
      <c r="M164" s="64">
        <f>I164-E164</f>
        <v>3912765</v>
      </c>
      <c r="N164" s="65">
        <f t="shared" ref="N164:N174" si="62">I164/$I$164</f>
        <v>1</v>
      </c>
    </row>
    <row r="165" spans="2:14" x14ac:dyDescent="0.25">
      <c r="B165" s="272"/>
      <c r="C165" s="278"/>
      <c r="D165" s="26" t="s">
        <v>44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0">
        <f t="shared" ref="J165" si="63">I165/H165-1</f>
        <v>2.7401850166440145E-2</v>
      </c>
      <c r="K165" s="27">
        <f t="shared" ref="K165" si="64">I165-H165</f>
        <v>52749</v>
      </c>
      <c r="L165" s="80">
        <f t="shared" ref="L165" si="65">I165/E165-1</f>
        <v>2.3490844804492168</v>
      </c>
      <c r="M165" s="27">
        <f t="shared" ref="M165" si="66">I165-E165</f>
        <v>1387226</v>
      </c>
      <c r="N165" s="38">
        <f t="shared" si="62"/>
        <v>0.35464199585675854</v>
      </c>
    </row>
    <row r="166" spans="2:14" x14ac:dyDescent="0.25">
      <c r="B166" s="272"/>
      <c r="C166" s="278"/>
      <c r="D166" s="4" t="s">
        <v>45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1">
        <f>I166/H166-1</f>
        <v>5.0780785688814944E-2</v>
      </c>
      <c r="K166" s="29">
        <f>I166-H166</f>
        <v>68355</v>
      </c>
      <c r="L166" s="81">
        <f>I166/E166-1</f>
        <v>2.4940022429832664</v>
      </c>
      <c r="M166" s="29">
        <f>I166-E166</f>
        <v>1009617</v>
      </c>
      <c r="N166" s="75">
        <f t="shared" si="62"/>
        <v>0.25362874325799795</v>
      </c>
    </row>
    <row r="167" spans="2:14" x14ac:dyDescent="0.25">
      <c r="B167" s="272"/>
      <c r="C167" s="278"/>
      <c r="D167" s="4" t="s">
        <v>46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1">
        <f t="shared" ref="J167:J174" si="67">I167/H167-1</f>
        <v>-0.14038319823139278</v>
      </c>
      <c r="K167" s="29">
        <f t="shared" ref="K167:K174" si="68">I167-H167</f>
        <v>-7239</v>
      </c>
      <c r="L167" s="81">
        <f t="shared" ref="L167:L174" si="69">I167/E167-1</f>
        <v>2.3241094863142107</v>
      </c>
      <c r="M167" s="29">
        <f t="shared" ref="M167:M174" si="70">I167-E167</f>
        <v>30992</v>
      </c>
      <c r="N167" s="75">
        <f t="shared" si="62"/>
        <v>7.948475046500739E-3</v>
      </c>
    </row>
    <row r="168" spans="2:14" x14ac:dyDescent="0.25">
      <c r="B168" s="272"/>
      <c r="C168" s="278"/>
      <c r="D168" s="4" t="s">
        <v>47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1">
        <f t="shared" si="67"/>
        <v>0.28037607434230627</v>
      </c>
      <c r="K168" s="29">
        <f t="shared" si="68"/>
        <v>51412</v>
      </c>
      <c r="L168" s="81">
        <f t="shared" si="69"/>
        <v>3.0565336835012182</v>
      </c>
      <c r="M168" s="29">
        <f t="shared" si="70"/>
        <v>176903</v>
      </c>
      <c r="N168" s="75">
        <f t="shared" si="62"/>
        <v>4.2099464692341999E-2</v>
      </c>
    </row>
    <row r="169" spans="2:14" x14ac:dyDescent="0.25">
      <c r="B169" s="272"/>
      <c r="C169" s="278"/>
      <c r="D169" s="4" t="s">
        <v>48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1">
        <f t="shared" si="67"/>
        <v>0.14471729904757669</v>
      </c>
      <c r="K169" s="29">
        <f t="shared" si="68"/>
        <v>117409</v>
      </c>
      <c r="L169" s="81">
        <f t="shared" si="69"/>
        <v>2.8542958406998848</v>
      </c>
      <c r="M169" s="29">
        <f t="shared" si="70"/>
        <v>687754</v>
      </c>
      <c r="N169" s="75">
        <f t="shared" si="62"/>
        <v>0.16653083591232451</v>
      </c>
    </row>
    <row r="170" spans="2:14" x14ac:dyDescent="0.25">
      <c r="B170" s="272"/>
      <c r="C170" s="278"/>
      <c r="D170" s="4" t="s">
        <v>49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1">
        <f t="shared" si="67"/>
        <v>-1.3266771524310994E-2</v>
      </c>
      <c r="K170" s="29">
        <f t="shared" si="68"/>
        <v>-776</v>
      </c>
      <c r="L170" s="81">
        <f t="shared" si="69"/>
        <v>1.3533537206931703</v>
      </c>
      <c r="M170" s="29">
        <f t="shared" si="70"/>
        <v>33191</v>
      </c>
      <c r="N170" s="75">
        <f t="shared" si="62"/>
        <v>1.0349317250972019E-2</v>
      </c>
    </row>
    <row r="171" spans="2:14" x14ac:dyDescent="0.25">
      <c r="B171" s="272"/>
      <c r="C171" s="278"/>
      <c r="D171" s="4" t="s">
        <v>50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1">
        <f t="shared" si="67"/>
        <v>-5.0149510426642174E-2</v>
      </c>
      <c r="K171" s="29">
        <f t="shared" si="68"/>
        <v>-12830</v>
      </c>
      <c r="L171" s="81">
        <f t="shared" si="69"/>
        <v>2.001173274052118</v>
      </c>
      <c r="M171" s="29">
        <f t="shared" si="70"/>
        <v>162035</v>
      </c>
      <c r="N171" s="75">
        <f t="shared" si="62"/>
        <v>4.3574326678433285E-2</v>
      </c>
    </row>
    <row r="172" spans="2:14" x14ac:dyDescent="0.25">
      <c r="B172" s="272"/>
      <c r="C172" s="278"/>
      <c r="D172" s="4" t="s">
        <v>51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1">
        <f t="shared" si="67"/>
        <v>4.9725272441625501E-2</v>
      </c>
      <c r="K172" s="29">
        <f t="shared" si="68"/>
        <v>11964</v>
      </c>
      <c r="L172" s="81">
        <f t="shared" si="69"/>
        <v>1.4063759444343873</v>
      </c>
      <c r="M172" s="29">
        <f t="shared" si="70"/>
        <v>147609</v>
      </c>
      <c r="N172" s="75">
        <f t="shared" si="62"/>
        <v>4.5288752872842869E-2</v>
      </c>
    </row>
    <row r="173" spans="2:14" x14ac:dyDescent="0.25">
      <c r="B173" s="272"/>
      <c r="C173" s="278"/>
      <c r="D173" s="4" t="s">
        <v>52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67"/>
        <v>3.3426763269695181E-2</v>
      </c>
      <c r="K173" s="29">
        <f t="shared" si="68"/>
        <v>9481</v>
      </c>
      <c r="L173" s="31">
        <f t="shared" si="69"/>
        <v>1.9083873272278065</v>
      </c>
      <c r="M173" s="29">
        <f t="shared" si="70"/>
        <v>192333</v>
      </c>
      <c r="N173" s="42">
        <f t="shared" si="62"/>
        <v>5.2559956950168317E-2</v>
      </c>
    </row>
    <row r="174" spans="2:14" x14ac:dyDescent="0.25">
      <c r="B174" s="272"/>
      <c r="C174" s="279"/>
      <c r="D174" s="32" t="s">
        <v>53</v>
      </c>
      <c r="E174" s="71">
        <v>45270</v>
      </c>
      <c r="F174" s="71">
        <v>72233</v>
      </c>
      <c r="G174" s="71">
        <v>113045</v>
      </c>
      <c r="H174" s="71">
        <v>125468</v>
      </c>
      <c r="I174" s="71">
        <v>130375</v>
      </c>
      <c r="J174" s="72">
        <f t="shared" si="67"/>
        <v>3.9109573755857996E-2</v>
      </c>
      <c r="K174" s="71">
        <f t="shared" si="68"/>
        <v>4907</v>
      </c>
      <c r="L174" s="72">
        <f t="shared" si="69"/>
        <v>1.8799425668212946</v>
      </c>
      <c r="M174" s="71">
        <f t="shared" si="70"/>
        <v>85105</v>
      </c>
      <c r="N174" s="55">
        <f t="shared" si="62"/>
        <v>2.3378131481659799E-2</v>
      </c>
    </row>
    <row r="175" spans="2:14" x14ac:dyDescent="0.25">
      <c r="B175" s="272"/>
      <c r="C175" s="274" t="s">
        <v>21</v>
      </c>
      <c r="D175" s="63" t="s">
        <v>43</v>
      </c>
      <c r="E175" s="64">
        <v>10243785</v>
      </c>
      <c r="F175" s="64">
        <v>13903380</v>
      </c>
      <c r="G175" s="64">
        <v>31405937</v>
      </c>
      <c r="H175" s="64">
        <v>34509923</v>
      </c>
      <c r="I175" s="64">
        <v>36076748</v>
      </c>
      <c r="J175" s="65">
        <f t="shared" si="58"/>
        <v>4.540215867766495E-2</v>
      </c>
      <c r="K175" s="64">
        <f t="shared" si="59"/>
        <v>1566825</v>
      </c>
      <c r="L175" s="65">
        <f t="shared" si="60"/>
        <v>2.5218181560819559</v>
      </c>
      <c r="M175" s="64">
        <f t="shared" si="61"/>
        <v>25832963</v>
      </c>
      <c r="N175" s="65">
        <f>I175/$I$175</f>
        <v>1</v>
      </c>
    </row>
    <row r="176" spans="2:14" x14ac:dyDescent="0.25">
      <c r="B176" s="272"/>
      <c r="C176" s="275"/>
      <c r="D176" s="15" t="s">
        <v>44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58"/>
        <v>1.8328662551983843E-2</v>
      </c>
      <c r="K176" s="16">
        <f t="shared" si="59"/>
        <v>249096</v>
      </c>
      <c r="L176" s="18">
        <f t="shared" si="60"/>
        <v>2.5360982102090315</v>
      </c>
      <c r="M176" s="16">
        <f t="shared" si="61"/>
        <v>9925804</v>
      </c>
      <c r="N176" s="18">
        <f t="shared" ref="N176:N185" si="71">I176/$I$175</f>
        <v>0.38361586803777326</v>
      </c>
    </row>
    <row r="177" spans="2:14" x14ac:dyDescent="0.25">
      <c r="B177" s="272"/>
      <c r="C177" s="275"/>
      <c r="D177" s="19" t="s">
        <v>45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8">
        <f t="shared" si="58"/>
        <v>2.8305193757092395E-2</v>
      </c>
      <c r="K177" s="20">
        <f t="shared" si="59"/>
        <v>275673</v>
      </c>
      <c r="L177" s="68">
        <f t="shared" si="60"/>
        <v>2.5036526916779782</v>
      </c>
      <c r="M177" s="20">
        <f t="shared" si="61"/>
        <v>7156541</v>
      </c>
      <c r="N177" s="68">
        <f t="shared" si="71"/>
        <v>0.2776020998344973</v>
      </c>
    </row>
    <row r="178" spans="2:14" x14ac:dyDescent="0.25">
      <c r="B178" s="272"/>
      <c r="C178" s="275"/>
      <c r="D178" s="19" t="s">
        <v>46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8">
        <f t="shared" si="58"/>
        <v>6.925591232455286E-2</v>
      </c>
      <c r="K178" s="20">
        <f t="shared" si="59"/>
        <v>12607</v>
      </c>
      <c r="L178" s="68">
        <f t="shared" si="60"/>
        <v>1.9818766756032171</v>
      </c>
      <c r="M178" s="20">
        <f t="shared" si="61"/>
        <v>129367</v>
      </c>
      <c r="N178" s="68">
        <f t="shared" si="71"/>
        <v>5.3952202121987274E-3</v>
      </c>
    </row>
    <row r="179" spans="2:14" x14ac:dyDescent="0.25">
      <c r="B179" s="272"/>
      <c r="C179" s="275"/>
      <c r="D179" s="19" t="s">
        <v>47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8">
        <f t="shared" si="58"/>
        <v>0.31544163045715301</v>
      </c>
      <c r="K179" s="20">
        <f t="shared" si="59"/>
        <v>326466</v>
      </c>
      <c r="L179" s="68">
        <f t="shared" si="60"/>
        <v>3.6012403677166418</v>
      </c>
      <c r="M179" s="20">
        <f t="shared" si="61"/>
        <v>1065535</v>
      </c>
      <c r="N179" s="68">
        <f t="shared" si="71"/>
        <v>3.7736633024683934E-2</v>
      </c>
    </row>
    <row r="180" spans="2:14" x14ac:dyDescent="0.25">
      <c r="B180" s="272"/>
      <c r="C180" s="275"/>
      <c r="D180" s="19" t="s">
        <v>48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8">
        <f t="shared" si="58"/>
        <v>0.12266872678632468</v>
      </c>
      <c r="K180" s="20">
        <f t="shared" si="59"/>
        <v>628472</v>
      </c>
      <c r="L180" s="68">
        <f t="shared" si="60"/>
        <v>2.718897274803914</v>
      </c>
      <c r="M180" s="20">
        <f t="shared" si="61"/>
        <v>4205158</v>
      </c>
      <c r="N180" s="68">
        <f t="shared" si="71"/>
        <v>0.15943230249023554</v>
      </c>
    </row>
    <row r="181" spans="2:14" x14ac:dyDescent="0.25">
      <c r="B181" s="272"/>
      <c r="C181" s="275"/>
      <c r="D181" s="19" t="s">
        <v>49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8">
        <f t="shared" si="58"/>
        <v>2.6736958485579887E-2</v>
      </c>
      <c r="K181" s="20">
        <f t="shared" si="59"/>
        <v>3966</v>
      </c>
      <c r="L181" s="68">
        <f t="shared" si="60"/>
        <v>1.5793012346097175</v>
      </c>
      <c r="M181" s="20">
        <f t="shared" si="61"/>
        <v>93253</v>
      </c>
      <c r="N181" s="68">
        <f t="shared" si="71"/>
        <v>4.2215556679332626E-3</v>
      </c>
    </row>
    <row r="182" spans="2:14" x14ac:dyDescent="0.25">
      <c r="B182" s="272"/>
      <c r="C182" s="275"/>
      <c r="D182" s="19" t="s">
        <v>50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8">
        <f t="shared" si="58"/>
        <v>4.2330952591544957E-3</v>
      </c>
      <c r="K182" s="20">
        <f t="shared" si="59"/>
        <v>6126</v>
      </c>
      <c r="L182" s="68">
        <f t="shared" si="60"/>
        <v>2.2878987722080573</v>
      </c>
      <c r="M182" s="20">
        <f t="shared" si="61"/>
        <v>1011281</v>
      </c>
      <c r="N182" s="68">
        <f t="shared" si="71"/>
        <v>4.0283398049070274E-2</v>
      </c>
    </row>
    <row r="183" spans="2:14" x14ac:dyDescent="0.25">
      <c r="B183" s="272"/>
      <c r="C183" s="275"/>
      <c r="D183" s="19" t="s">
        <v>51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8">
        <f t="shared" si="58"/>
        <v>1.3549895743344642E-2</v>
      </c>
      <c r="K183" s="20">
        <f t="shared" si="59"/>
        <v>7811</v>
      </c>
      <c r="L183" s="68">
        <f t="shared" si="60"/>
        <v>1.6965657926922137</v>
      </c>
      <c r="M183" s="20">
        <f t="shared" si="61"/>
        <v>367600</v>
      </c>
      <c r="N183" s="68">
        <f t="shared" si="71"/>
        <v>1.6195279020160019E-2</v>
      </c>
    </row>
    <row r="184" spans="2:14" x14ac:dyDescent="0.25">
      <c r="B184" s="272"/>
      <c r="C184" s="275"/>
      <c r="D184" s="19" t="s">
        <v>52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58"/>
        <v>5.4083820859069931E-2</v>
      </c>
      <c r="K184" s="20">
        <f t="shared" si="59"/>
        <v>102042</v>
      </c>
      <c r="L184" s="22">
        <f t="shared" si="60"/>
        <v>2.256206141140797</v>
      </c>
      <c r="M184" s="20">
        <f t="shared" si="61"/>
        <v>1378014</v>
      </c>
      <c r="N184" s="22">
        <f t="shared" si="71"/>
        <v>5.512636560257593E-2</v>
      </c>
    </row>
    <row r="185" spans="2:14" x14ac:dyDescent="0.25">
      <c r="B185" s="272"/>
      <c r="C185" s="276"/>
      <c r="D185" s="23" t="s">
        <v>53</v>
      </c>
      <c r="E185" s="69">
        <v>235241</v>
      </c>
      <c r="F185" s="69">
        <v>320278</v>
      </c>
      <c r="G185" s="69">
        <v>622441</v>
      </c>
      <c r="H185" s="69">
        <v>781085</v>
      </c>
      <c r="I185" s="69">
        <v>735651</v>
      </c>
      <c r="J185" s="46">
        <f t="shared" si="58"/>
        <v>-5.8167805040424514E-2</v>
      </c>
      <c r="K185" s="69">
        <f t="shared" si="59"/>
        <v>-45434</v>
      </c>
      <c r="L185" s="46">
        <f t="shared" si="60"/>
        <v>2.1272227205291596</v>
      </c>
      <c r="M185" s="69">
        <f t="shared" si="61"/>
        <v>500410</v>
      </c>
      <c r="N185" s="46">
        <f t="shared" si="71"/>
        <v>2.0391278060871782E-2</v>
      </c>
    </row>
    <row r="186" spans="2:14" x14ac:dyDescent="0.25">
      <c r="B186" s="272"/>
      <c r="C186" s="277" t="s">
        <v>22</v>
      </c>
      <c r="D186" s="63" t="s">
        <v>43</v>
      </c>
      <c r="E186" s="73">
        <f t="shared" ref="E186:I187" si="72">E175/E153</f>
        <v>6.5442824807720932</v>
      </c>
      <c r="F186" s="73">
        <f t="shared" si="72"/>
        <v>5.9532216226677823</v>
      </c>
      <c r="G186" s="73">
        <f t="shared" si="72"/>
        <v>6.6010991064347921</v>
      </c>
      <c r="H186" s="73">
        <f t="shared" si="72"/>
        <v>6.6508395860551373</v>
      </c>
      <c r="I186" s="73">
        <f t="shared" si="72"/>
        <v>6.583011816914464</v>
      </c>
      <c r="J186" s="65">
        <f t="shared" si="58"/>
        <v>-1.0198376951218058E-2</v>
      </c>
      <c r="K186" s="73">
        <f t="shared" ref="K186:K187" si="73">(I186-H186)</f>
        <v>-6.7827769140673233E-2</v>
      </c>
      <c r="L186" s="65">
        <f t="shared" si="60"/>
        <v>5.918041627353654E-3</v>
      </c>
      <c r="M186" s="73">
        <f t="shared" ref="M186:M187" si="74">(I186-E186)</f>
        <v>3.872933614237084E-2</v>
      </c>
      <c r="N186" s="65"/>
    </row>
    <row r="187" spans="2:14" x14ac:dyDescent="0.25">
      <c r="B187" s="272"/>
      <c r="C187" s="278"/>
      <c r="D187" s="26" t="s">
        <v>44</v>
      </c>
      <c r="E187" s="37">
        <f t="shared" si="72"/>
        <v>7.1048165891222386</v>
      </c>
      <c r="F187" s="37">
        <f t="shared" si="72"/>
        <v>6.5418610854156141</v>
      </c>
      <c r="G187" s="37">
        <f t="shared" si="72"/>
        <v>7.1895473603752658</v>
      </c>
      <c r="H187" s="37">
        <f t="shared" si="72"/>
        <v>7.1971014630901768</v>
      </c>
      <c r="I187" s="37">
        <f t="shared" si="72"/>
        <v>7.1378757417873455</v>
      </c>
      <c r="J187" s="80">
        <f t="shared" si="58"/>
        <v>-8.2291074547949927E-3</v>
      </c>
      <c r="K187" s="37">
        <f t="shared" si="73"/>
        <v>-5.9225721302831325E-2</v>
      </c>
      <c r="L187" s="80">
        <f t="shared" si="60"/>
        <v>4.6530620812537116E-3</v>
      </c>
      <c r="M187" s="37">
        <f t="shared" si="74"/>
        <v>3.305915266510695E-2</v>
      </c>
      <c r="N187" s="38"/>
    </row>
    <row r="188" spans="2:14" x14ac:dyDescent="0.25">
      <c r="B188" s="272"/>
      <c r="C188" s="278"/>
      <c r="D188" s="4" t="s">
        <v>45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1">
        <f t="shared" si="58"/>
        <v>-2.1964448603965181E-2</v>
      </c>
      <c r="K188" s="41">
        <f>(I188-H188)</f>
        <v>-0.16206219346397166</v>
      </c>
      <c r="L188" s="81">
        <f t="shared" si="60"/>
        <v>-5.2416252246957562E-2</v>
      </c>
      <c r="M188" s="41">
        <f>(I188-E188)</f>
        <v>-0.39917599028305517</v>
      </c>
      <c r="N188" s="75"/>
    </row>
    <row r="189" spans="2:14" x14ac:dyDescent="0.25">
      <c r="B189" s="272"/>
      <c r="C189" s="278"/>
      <c r="D189" s="4" t="s">
        <v>46</v>
      </c>
      <c r="E189" s="41">
        <f t="shared" ref="E189:I196" si="75">E178/E156</f>
        <v>5.1670228765930499</v>
      </c>
      <c r="F189" s="41">
        <f t="shared" si="75"/>
        <v>4.8986657407866669</v>
      </c>
      <c r="G189" s="41">
        <f t="shared" si="75"/>
        <v>4.4591931339567168</v>
      </c>
      <c r="H189" s="41">
        <f t="shared" si="75"/>
        <v>3.5577336512527848</v>
      </c>
      <c r="I189" s="41">
        <f t="shared" si="75"/>
        <v>4.4502823696184013</v>
      </c>
      <c r="J189" s="81">
        <f t="shared" si="58"/>
        <v>0.25087564327681555</v>
      </c>
      <c r="K189" s="41">
        <f t="shared" ref="K189:K196" si="76">(I189-H189)</f>
        <v>0.89254871836561644</v>
      </c>
      <c r="L189" s="81">
        <f t="shared" si="60"/>
        <v>-0.13871440558576387</v>
      </c>
      <c r="M189" s="41">
        <f t="shared" ref="M189:M196" si="77">(I189-E189)</f>
        <v>-0.71674050697464864</v>
      </c>
      <c r="N189" s="75"/>
    </row>
    <row r="190" spans="2:14" x14ac:dyDescent="0.25">
      <c r="B190" s="272"/>
      <c r="C190" s="278"/>
      <c r="D190" s="4" t="s">
        <v>47</v>
      </c>
      <c r="E190" s="41">
        <f t="shared" si="75"/>
        <v>5.3491945835517871</v>
      </c>
      <c r="F190" s="41">
        <f t="shared" si="75"/>
        <v>5.9650944469731453</v>
      </c>
      <c r="G190" s="41">
        <f t="shared" si="75"/>
        <v>6.2993357337968714</v>
      </c>
      <c r="H190" s="41">
        <f t="shared" si="75"/>
        <v>5.7549280737556785</v>
      </c>
      <c r="I190" s="41">
        <f t="shared" si="75"/>
        <v>5.8718126768338967</v>
      </c>
      <c r="J190" s="81">
        <f t="shared" si="58"/>
        <v>2.0310349943598593E-2</v>
      </c>
      <c r="K190" s="41">
        <f t="shared" si="76"/>
        <v>0.11688460307821824</v>
      </c>
      <c r="L190" s="81">
        <f t="shared" si="60"/>
        <v>9.7700333221959257E-2</v>
      </c>
      <c r="M190" s="41">
        <f t="shared" si="77"/>
        <v>0.52261809328210962</v>
      </c>
      <c r="N190" s="75"/>
    </row>
    <row r="191" spans="2:14" x14ac:dyDescent="0.25">
      <c r="B191" s="272"/>
      <c r="C191" s="278"/>
      <c r="D191" s="4" t="s">
        <v>48</v>
      </c>
      <c r="E191" s="41">
        <f t="shared" si="75"/>
        <v>6.8485442911860428</v>
      </c>
      <c r="F191" s="41">
        <f t="shared" si="75"/>
        <v>5.5543189800228117</v>
      </c>
      <c r="G191" s="41">
        <f t="shared" si="75"/>
        <v>6.1281889542046537</v>
      </c>
      <c r="H191" s="41">
        <f t="shared" si="75"/>
        <v>6.4214324031645127</v>
      </c>
      <c r="I191" s="41">
        <f t="shared" si="75"/>
        <v>6.2905465704823937</v>
      </c>
      <c r="J191" s="81">
        <f t="shared" si="58"/>
        <v>-2.0382653661139227E-2</v>
      </c>
      <c r="K191" s="41">
        <f t="shared" si="76"/>
        <v>-0.13088583268211895</v>
      </c>
      <c r="L191" s="81">
        <f t="shared" si="60"/>
        <v>-8.1476836095195071E-2</v>
      </c>
      <c r="M191" s="41">
        <f t="shared" si="77"/>
        <v>-0.55799772070364906</v>
      </c>
      <c r="N191" s="75"/>
    </row>
    <row r="192" spans="2:14" x14ac:dyDescent="0.25">
      <c r="B192" s="272"/>
      <c r="C192" s="278"/>
      <c r="D192" s="4" t="s">
        <v>49</v>
      </c>
      <c r="E192" s="41">
        <f t="shared" si="75"/>
        <v>2.437843193922629</v>
      </c>
      <c r="F192" s="41">
        <f t="shared" si="75"/>
        <v>2.4937806482478173</v>
      </c>
      <c r="G192" s="41">
        <f t="shared" si="75"/>
        <v>2.6756725259784404</v>
      </c>
      <c r="H192" s="41">
        <f t="shared" si="75"/>
        <v>2.5505786061867015</v>
      </c>
      <c r="I192" s="41">
        <f t="shared" si="75"/>
        <v>2.6538649194953647</v>
      </c>
      <c r="J192" s="81">
        <f t="shared" si="58"/>
        <v>4.0495248042201615E-2</v>
      </c>
      <c r="K192" s="41">
        <f t="shared" si="76"/>
        <v>0.10328631330866322</v>
      </c>
      <c r="L192" s="81">
        <f t="shared" si="60"/>
        <v>8.8611821347354347E-2</v>
      </c>
      <c r="M192" s="41">
        <f t="shared" si="77"/>
        <v>0.21602172557273569</v>
      </c>
      <c r="N192" s="75"/>
    </row>
    <row r="193" spans="2:14" x14ac:dyDescent="0.25">
      <c r="B193" s="272"/>
      <c r="C193" s="278"/>
      <c r="D193" s="4" t="s">
        <v>50</v>
      </c>
      <c r="E193" s="41">
        <f t="shared" si="75"/>
        <v>5.7058231246853497</v>
      </c>
      <c r="F193" s="41">
        <f t="shared" si="75"/>
        <v>6.9720730697289195</v>
      </c>
      <c r="G193" s="41">
        <f t="shared" si="75"/>
        <v>6.6176102336667117</v>
      </c>
      <c r="H193" s="41">
        <f t="shared" si="75"/>
        <v>5.729361648217651</v>
      </c>
      <c r="I193" s="41">
        <f t="shared" si="75"/>
        <v>6.0770157142498729</v>
      </c>
      <c r="J193" s="81">
        <f t="shared" si="58"/>
        <v>6.0679371870402621E-2</v>
      </c>
      <c r="K193" s="41">
        <f t="shared" si="76"/>
        <v>0.34765406603222182</v>
      </c>
      <c r="L193" s="81">
        <f t="shared" si="60"/>
        <v>6.5055046652010118E-2</v>
      </c>
      <c r="M193" s="41">
        <f t="shared" si="77"/>
        <v>0.37119258956452317</v>
      </c>
      <c r="N193" s="75"/>
    </row>
    <row r="194" spans="2:14" x14ac:dyDescent="0.25">
      <c r="B194" s="272"/>
      <c r="C194" s="278"/>
      <c r="D194" s="4" t="s">
        <v>51</v>
      </c>
      <c r="E194" s="41">
        <f t="shared" si="75"/>
        <v>2.0931353607171839</v>
      </c>
      <c r="F194" s="41">
        <f t="shared" si="75"/>
        <v>2.1866149593931499</v>
      </c>
      <c r="G194" s="41">
        <f t="shared" si="75"/>
        <v>2.3720011696365835</v>
      </c>
      <c r="H194" s="41">
        <f t="shared" si="75"/>
        <v>2.410875374829053</v>
      </c>
      <c r="I194" s="41">
        <f t="shared" si="75"/>
        <v>2.328977841201255</v>
      </c>
      <c r="J194" s="81">
        <f t="shared" si="58"/>
        <v>-3.3970040294432513E-2</v>
      </c>
      <c r="K194" s="41">
        <f t="shared" si="76"/>
        <v>-8.1897533627798058E-2</v>
      </c>
      <c r="L194" s="81">
        <f t="shared" si="60"/>
        <v>0.11267426125908209</v>
      </c>
      <c r="M194" s="41">
        <f t="shared" si="77"/>
        <v>0.23584248048407108</v>
      </c>
      <c r="N194" s="75"/>
    </row>
    <row r="195" spans="2:14" x14ac:dyDescent="0.25">
      <c r="B195" s="272"/>
      <c r="C195" s="278"/>
      <c r="D195" s="4" t="s">
        <v>52</v>
      </c>
      <c r="E195" s="41">
        <f t="shared" si="75"/>
        <v>6.3173322576307651</v>
      </c>
      <c r="F195" s="41">
        <f t="shared" si="75"/>
        <v>5.5219885141008653</v>
      </c>
      <c r="G195" s="41">
        <f t="shared" si="75"/>
        <v>6.81836284648623</v>
      </c>
      <c r="H195" s="41">
        <f t="shared" si="75"/>
        <v>6.7723569064660403</v>
      </c>
      <c r="I195" s="41">
        <f t="shared" si="75"/>
        <v>6.910044821236232</v>
      </c>
      <c r="J195" s="31">
        <f t="shared" si="58"/>
        <v>2.0330871020505681E-2</v>
      </c>
      <c r="K195" s="41">
        <f t="shared" si="76"/>
        <v>0.13768791477019171</v>
      </c>
      <c r="L195" s="31">
        <f t="shared" si="60"/>
        <v>9.3823237315011188E-2</v>
      </c>
      <c r="M195" s="41">
        <f t="shared" si="77"/>
        <v>0.59271256360546687</v>
      </c>
      <c r="N195" s="42"/>
    </row>
    <row r="196" spans="2:14" x14ac:dyDescent="0.25">
      <c r="B196" s="272"/>
      <c r="C196" s="279"/>
      <c r="D196" s="32" t="s">
        <v>53</v>
      </c>
      <c r="E196" s="77">
        <f t="shared" si="75"/>
        <v>5.4171790443293037</v>
      </c>
      <c r="F196" s="77">
        <f t="shared" si="75"/>
        <v>4.4508400617018022</v>
      </c>
      <c r="G196" s="77">
        <f t="shared" si="75"/>
        <v>5.585586474869209</v>
      </c>
      <c r="H196" s="77">
        <f t="shared" si="75"/>
        <v>6.340078572704102</v>
      </c>
      <c r="I196" s="77">
        <f t="shared" si="75"/>
        <v>5.7295922738424396</v>
      </c>
      <c r="J196" s="72">
        <f t="shared" si="58"/>
        <v>-9.6290020992797265E-2</v>
      </c>
      <c r="K196" s="77">
        <f t="shared" si="76"/>
        <v>-0.61048629886166239</v>
      </c>
      <c r="L196" s="72">
        <f t="shared" si="60"/>
        <v>5.7670833279946709E-2</v>
      </c>
      <c r="M196" s="77">
        <f t="shared" si="77"/>
        <v>0.31241322951313588</v>
      </c>
      <c r="N196" s="55"/>
    </row>
    <row r="197" spans="2:14" x14ac:dyDescent="0.25">
      <c r="B197" s="272"/>
      <c r="C197" s="280" t="s">
        <v>34</v>
      </c>
      <c r="D197" s="63" t="s">
        <v>43</v>
      </c>
      <c r="E197" s="65">
        <v>0.42151592636549812</v>
      </c>
      <c r="F197" s="65">
        <v>0.46071549284573426</v>
      </c>
      <c r="G197" s="65">
        <v>0.69548218463868861</v>
      </c>
      <c r="H197" s="65">
        <v>0.75317428421984389</v>
      </c>
      <c r="I197" s="65">
        <v>0.77369971345652855</v>
      </c>
      <c r="J197" s="65">
        <f t="shared" si="58"/>
        <v>2.725189861991284E-2</v>
      </c>
      <c r="K197" s="73">
        <f>(I197-H197)*100</f>
        <v>2.0525429236684656</v>
      </c>
      <c r="L197" s="65">
        <f t="shared" ref="L197" si="78">I197/F197-1</f>
        <v>0.67934381515490672</v>
      </c>
      <c r="M197" s="73">
        <f t="shared" ref="M197" si="79">I197-F197</f>
        <v>0.31298422061079428</v>
      </c>
      <c r="N197" s="65"/>
    </row>
    <row r="198" spans="2:14" x14ac:dyDescent="0.25">
      <c r="B198" s="272"/>
      <c r="C198" s="281"/>
      <c r="D198" s="15" t="s">
        <v>44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58"/>
        <v>1.9621453393217081E-3</v>
      </c>
      <c r="K198" s="44">
        <f t="shared" ref="K198" si="80">(I198-H198)*100</f>
        <v>0.15917100567724995</v>
      </c>
      <c r="L198" s="18">
        <f t="shared" si="60"/>
        <v>0.63992300427749682</v>
      </c>
      <c r="M198" s="44">
        <f t="shared" ref="M198" si="81">(I198-E198)*100</f>
        <v>31.716727122571754</v>
      </c>
      <c r="N198" s="18"/>
    </row>
    <row r="199" spans="2:14" x14ac:dyDescent="0.25">
      <c r="B199" s="272"/>
      <c r="C199" s="281"/>
      <c r="D199" s="19" t="s">
        <v>45</v>
      </c>
      <c r="E199" s="68">
        <v>0.41641203353334449</v>
      </c>
      <c r="F199" s="68">
        <v>0.38237984856351559</v>
      </c>
      <c r="G199" s="68">
        <v>0.63514820255836268</v>
      </c>
      <c r="H199" s="68">
        <v>0.71202240207954559</v>
      </c>
      <c r="I199" s="68">
        <v>0.72327549742346608</v>
      </c>
      <c r="J199" s="68">
        <f t="shared" si="58"/>
        <v>1.5804411927285544E-2</v>
      </c>
      <c r="K199" s="45">
        <f>(I199-H199)*100</f>
        <v>1.1253095343920494</v>
      </c>
      <c r="L199" s="68">
        <f t="shared" si="60"/>
        <v>0.73692266115923677</v>
      </c>
      <c r="M199" s="45">
        <f>(I199-E199)*100</f>
        <v>30.686346389012158</v>
      </c>
      <c r="N199" s="68"/>
    </row>
    <row r="200" spans="2:14" x14ac:dyDescent="0.25">
      <c r="B200" s="272"/>
      <c r="C200" s="281"/>
      <c r="D200" s="19" t="s">
        <v>46</v>
      </c>
      <c r="E200" s="68">
        <v>0.42174668708366447</v>
      </c>
      <c r="F200" s="68">
        <v>0.40408330264719122</v>
      </c>
      <c r="G200" s="68">
        <v>0.53778304538949095</v>
      </c>
      <c r="H200" s="68">
        <v>0.55454348826086564</v>
      </c>
      <c r="I200" s="68">
        <v>0.59082327086406716</v>
      </c>
      <c r="J200" s="68">
        <f t="shared" si="58"/>
        <v>6.5422790766113792E-2</v>
      </c>
      <c r="K200" s="45">
        <f t="shared" ref="K200:K207" si="82">(I200-H200)*100</f>
        <v>3.6279782603201527</v>
      </c>
      <c r="L200" s="68">
        <f t="shared" si="60"/>
        <v>0.40089605670538897</v>
      </c>
      <c r="M200" s="45">
        <f t="shared" ref="M200:M207" si="83">(I200-E200)*100</f>
        <v>16.907658378040267</v>
      </c>
      <c r="N200" s="68"/>
    </row>
    <row r="201" spans="2:14" x14ac:dyDescent="0.25">
      <c r="B201" s="272"/>
      <c r="C201" s="281"/>
      <c r="D201" s="19" t="s">
        <v>47</v>
      </c>
      <c r="E201" s="68">
        <v>0.31148476369141237</v>
      </c>
      <c r="F201" s="68">
        <v>0.28621210694206145</v>
      </c>
      <c r="G201" s="68">
        <v>0.60938004840462912</v>
      </c>
      <c r="H201" s="68">
        <v>0.6452598187198163</v>
      </c>
      <c r="I201" s="68">
        <v>0.84038066713662607</v>
      </c>
      <c r="J201" s="68">
        <f t="shared" si="58"/>
        <v>0.30239113416968366</v>
      </c>
      <c r="K201" s="45">
        <f t="shared" si="82"/>
        <v>19.512084841680977</v>
      </c>
      <c r="L201" s="68">
        <f t="shared" si="60"/>
        <v>1.6979832245316189</v>
      </c>
      <c r="M201" s="45">
        <f t="shared" si="83"/>
        <v>52.889590344521366</v>
      </c>
      <c r="N201" s="68"/>
    </row>
    <row r="202" spans="2:14" x14ac:dyDescent="0.25">
      <c r="B202" s="272"/>
      <c r="C202" s="281"/>
      <c r="D202" s="19" t="s">
        <v>48</v>
      </c>
      <c r="E202" s="68">
        <v>0.48948502261743165</v>
      </c>
      <c r="F202" s="68">
        <v>0.48615455783025679</v>
      </c>
      <c r="G202" s="68">
        <v>0.6493275173640638</v>
      </c>
      <c r="H202" s="68">
        <v>0.73071425433679682</v>
      </c>
      <c r="I202" s="68">
        <v>0.78531451498170857</v>
      </c>
      <c r="J202" s="68">
        <f t="shared" si="58"/>
        <v>7.4721767532053285E-2</v>
      </c>
      <c r="K202" s="45">
        <f t="shared" si="82"/>
        <v>5.4600260644911742</v>
      </c>
      <c r="L202" s="68">
        <f t="shared" si="60"/>
        <v>0.60436883396836705</v>
      </c>
      <c r="M202" s="45">
        <f t="shared" si="83"/>
        <v>29.582949236427691</v>
      </c>
      <c r="N202" s="68"/>
    </row>
    <row r="203" spans="2:14" x14ac:dyDescent="0.25">
      <c r="B203" s="272"/>
      <c r="C203" s="281"/>
      <c r="D203" s="19" t="s">
        <v>49</v>
      </c>
      <c r="E203" s="68">
        <v>0.5147906295498732</v>
      </c>
      <c r="F203" s="68">
        <v>0.42945341263098274</v>
      </c>
      <c r="G203" s="68">
        <v>0.57741590694750078</v>
      </c>
      <c r="H203" s="68">
        <v>0.61259601883208059</v>
      </c>
      <c r="I203" s="68">
        <v>0.6183064169082243</v>
      </c>
      <c r="J203" s="68">
        <f t="shared" si="58"/>
        <v>9.3216375892071213E-3</v>
      </c>
      <c r="K203" s="45">
        <f t="shared" si="82"/>
        <v>0.57103980761437079</v>
      </c>
      <c r="L203" s="68">
        <f t="shared" si="60"/>
        <v>0.2010832781646863</v>
      </c>
      <c r="M203" s="45">
        <f t="shared" si="83"/>
        <v>10.35157873583511</v>
      </c>
      <c r="N203" s="68"/>
    </row>
    <row r="204" spans="2:14" x14ac:dyDescent="0.25">
      <c r="B204" s="272"/>
      <c r="C204" s="281"/>
      <c r="D204" s="19" t="s">
        <v>50</v>
      </c>
      <c r="E204" s="68">
        <v>0.60407891607923314</v>
      </c>
      <c r="F204" s="68">
        <v>0.70336128458075009</v>
      </c>
      <c r="G204" s="68">
        <v>0.8015089072176752</v>
      </c>
      <c r="H204" s="68">
        <v>0.82779844332469787</v>
      </c>
      <c r="I204" s="68">
        <v>0.82775664662909765</v>
      </c>
      <c r="J204" s="68">
        <f t="shared" si="58"/>
        <v>-5.0491391880846948E-5</v>
      </c>
      <c r="K204" s="45">
        <f t="shared" si="82"/>
        <v>-4.1796695600226919E-3</v>
      </c>
      <c r="L204" s="68">
        <f t="shared" si="60"/>
        <v>0.37027898937715298</v>
      </c>
      <c r="M204" s="45">
        <f t="shared" si="83"/>
        <v>22.367773054986451</v>
      </c>
      <c r="N204" s="68"/>
    </row>
    <row r="205" spans="2:14" x14ac:dyDescent="0.25">
      <c r="B205" s="272"/>
      <c r="C205" s="281"/>
      <c r="D205" s="19" t="s">
        <v>51</v>
      </c>
      <c r="E205" s="68">
        <v>0.43917828766012645</v>
      </c>
      <c r="F205" s="68">
        <v>0.43287194104141685</v>
      </c>
      <c r="G205" s="68">
        <v>0.55540181632567553</v>
      </c>
      <c r="H205" s="68">
        <v>0.56942335787332776</v>
      </c>
      <c r="I205" s="68">
        <v>0.58812285219043858</v>
      </c>
      <c r="J205" s="68">
        <f t="shared" si="58"/>
        <v>3.283935240547442E-2</v>
      </c>
      <c r="K205" s="45">
        <f t="shared" si="82"/>
        <v>1.8699494317110821</v>
      </c>
      <c r="L205" s="68">
        <f t="shared" si="60"/>
        <v>0.3391437343678021</v>
      </c>
      <c r="M205" s="45">
        <f t="shared" si="83"/>
        <v>14.894456453031212</v>
      </c>
      <c r="N205" s="68"/>
    </row>
    <row r="206" spans="2:14" x14ac:dyDescent="0.25">
      <c r="B206" s="272"/>
      <c r="C206" s="281"/>
      <c r="D206" s="19" t="s">
        <v>52</v>
      </c>
      <c r="E206" s="68">
        <v>0.49125694136118242</v>
      </c>
      <c r="F206" s="68">
        <v>0.48201408869433904</v>
      </c>
      <c r="G206" s="68">
        <v>0.74892677369097149</v>
      </c>
      <c r="H206" s="68">
        <v>0.81331329152256404</v>
      </c>
      <c r="I206" s="68">
        <v>0.84524916570756325</v>
      </c>
      <c r="J206" s="68">
        <f t="shared" si="58"/>
        <v>3.9266386665357089E-2</v>
      </c>
      <c r="K206" s="45">
        <f t="shared" si="82"/>
        <v>3.1935874184999213</v>
      </c>
      <c r="L206" s="68">
        <f t="shared" si="60"/>
        <v>0.72058467686081684</v>
      </c>
      <c r="M206" s="45">
        <f t="shared" si="83"/>
        <v>35.399222434638084</v>
      </c>
      <c r="N206" s="22"/>
    </row>
    <row r="207" spans="2:14" x14ac:dyDescent="0.25">
      <c r="B207" s="272"/>
      <c r="C207" s="282"/>
      <c r="D207" s="23" t="s">
        <v>53</v>
      </c>
      <c r="E207" s="68">
        <v>0.36139382757206262</v>
      </c>
      <c r="F207" s="68">
        <v>0.30640431884692987</v>
      </c>
      <c r="G207" s="68">
        <v>0.53127749995092155</v>
      </c>
      <c r="H207" s="68">
        <v>0.69652045193105105</v>
      </c>
      <c r="I207" s="68">
        <v>0.64923634412435949</v>
      </c>
      <c r="J207" s="68">
        <f t="shared" si="58"/>
        <v>-6.788617286915255E-2</v>
      </c>
      <c r="K207" s="45">
        <f t="shared" si="82"/>
        <v>-4.7284107806691562</v>
      </c>
      <c r="L207" s="68">
        <f t="shared" si="60"/>
        <v>0.79647878461593402</v>
      </c>
      <c r="M207" s="45">
        <f t="shared" si="83"/>
        <v>28.784251655229689</v>
      </c>
      <c r="N207" s="46"/>
    </row>
    <row r="208" spans="2:14" x14ac:dyDescent="0.25">
      <c r="B208" s="272"/>
      <c r="C208" s="283" t="s">
        <v>57</v>
      </c>
      <c r="D208" s="63" t="s">
        <v>43</v>
      </c>
      <c r="E208" s="64">
        <v>66601</v>
      </c>
      <c r="F208" s="64">
        <v>82456</v>
      </c>
      <c r="G208" s="64">
        <v>123696</v>
      </c>
      <c r="H208" s="64">
        <v>125536</v>
      </c>
      <c r="I208" s="64">
        <v>127400</v>
      </c>
      <c r="J208" s="65">
        <f t="shared" si="58"/>
        <v>1.4848330359418904E-2</v>
      </c>
      <c r="K208" s="64">
        <f t="shared" ref="K208:K209" si="84">I208-H208</f>
        <v>1864</v>
      </c>
      <c r="L208" s="65">
        <f t="shared" si="60"/>
        <v>0.91288419092806405</v>
      </c>
      <c r="M208" s="64">
        <f t="shared" ref="M208:M209" si="85">I208-E208</f>
        <v>60799</v>
      </c>
      <c r="N208" s="65">
        <f t="shared" ref="N208:N218" si="86">I208/$I$208</f>
        <v>1</v>
      </c>
    </row>
    <row r="209" spans="2:14" x14ac:dyDescent="0.25">
      <c r="B209" s="272"/>
      <c r="C209" s="278"/>
      <c r="D209" s="26" t="s">
        <v>44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58"/>
        <v>1.3485251187312031E-2</v>
      </c>
      <c r="K209" s="27">
        <f t="shared" si="84"/>
        <v>619</v>
      </c>
      <c r="L209" s="36">
        <f t="shared" si="60"/>
        <v>0.95943896891584535</v>
      </c>
      <c r="M209" s="27">
        <f t="shared" si="85"/>
        <v>22779</v>
      </c>
      <c r="N209" s="38">
        <f t="shared" si="86"/>
        <v>0.3651569858712716</v>
      </c>
    </row>
    <row r="210" spans="2:14" x14ac:dyDescent="0.25">
      <c r="B210" s="272"/>
      <c r="C210" s="278"/>
      <c r="D210" s="4" t="s">
        <v>45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4">
        <f t="shared" si="58"/>
        <v>9.55303535690466E-3</v>
      </c>
      <c r="K210" s="29">
        <f>I210-H210</f>
        <v>358</v>
      </c>
      <c r="L210" s="74">
        <f t="shared" si="60"/>
        <v>0.86039535798583788</v>
      </c>
      <c r="M210" s="29">
        <f>I210-E210</f>
        <v>17497</v>
      </c>
      <c r="N210" s="75">
        <f t="shared" si="86"/>
        <v>0.29696232339089484</v>
      </c>
    </row>
    <row r="211" spans="2:14" x14ac:dyDescent="0.25">
      <c r="B211" s="272"/>
      <c r="C211" s="278"/>
      <c r="D211" s="4" t="s">
        <v>46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4">
        <f t="shared" si="58"/>
        <v>0</v>
      </c>
      <c r="K211" s="29">
        <f t="shared" ref="K211:K218" si="87">I211-H211</f>
        <v>0</v>
      </c>
      <c r="L211" s="74">
        <f t="shared" si="60"/>
        <v>1.0594965675057209</v>
      </c>
      <c r="M211" s="29">
        <f t="shared" ref="M211:M218" si="88">I211-E211</f>
        <v>463</v>
      </c>
      <c r="N211" s="75">
        <f t="shared" si="86"/>
        <v>7.0643642072213504E-3</v>
      </c>
    </row>
    <row r="212" spans="2:14" x14ac:dyDescent="0.25">
      <c r="B212" s="272"/>
      <c r="C212" s="278"/>
      <c r="D212" s="4" t="s">
        <v>47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4">
        <f t="shared" si="58"/>
        <v>7.2810011376565065E-3</v>
      </c>
      <c r="K212" s="29">
        <f t="shared" si="87"/>
        <v>32</v>
      </c>
      <c r="L212" s="74">
        <f t="shared" si="60"/>
        <v>0.52655172413793094</v>
      </c>
      <c r="M212" s="29">
        <f t="shared" si="88"/>
        <v>1527</v>
      </c>
      <c r="N212" s="75">
        <f t="shared" si="86"/>
        <v>3.4748822605965464E-2</v>
      </c>
    </row>
    <row r="213" spans="2:14" x14ac:dyDescent="0.25">
      <c r="B213" s="272"/>
      <c r="C213" s="278"/>
      <c r="D213" s="4" t="s">
        <v>48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4">
        <f t="shared" si="58"/>
        <v>4.175126242906968E-2</v>
      </c>
      <c r="K213" s="29">
        <f t="shared" si="87"/>
        <v>802</v>
      </c>
      <c r="L213" s="74">
        <f t="shared" si="60"/>
        <v>1.1647555170921677</v>
      </c>
      <c r="M213" s="29">
        <f t="shared" si="88"/>
        <v>10767</v>
      </c>
      <c r="N213" s="75">
        <f t="shared" si="86"/>
        <v>0.15707221350078493</v>
      </c>
    </row>
    <row r="214" spans="2:14" x14ac:dyDescent="0.25">
      <c r="B214" s="272"/>
      <c r="C214" s="278"/>
      <c r="D214" s="4" t="s">
        <v>49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4">
        <f t="shared" si="58"/>
        <v>1.5082956259426794E-2</v>
      </c>
      <c r="K214" s="29">
        <f t="shared" si="87"/>
        <v>10</v>
      </c>
      <c r="L214" s="74">
        <f t="shared" si="60"/>
        <v>0.98525073746312675</v>
      </c>
      <c r="M214" s="29">
        <f t="shared" si="88"/>
        <v>334</v>
      </c>
      <c r="N214" s="75">
        <f t="shared" si="86"/>
        <v>5.2825745682888543E-3</v>
      </c>
    </row>
    <row r="215" spans="2:14" x14ac:dyDescent="0.25">
      <c r="B215" s="272"/>
      <c r="C215" s="278"/>
      <c r="D215" s="4" t="s">
        <v>50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4">
        <f t="shared" si="58"/>
        <v>1.4613778705636626E-3</v>
      </c>
      <c r="K215" s="29">
        <f t="shared" si="87"/>
        <v>7</v>
      </c>
      <c r="L215" s="74">
        <f t="shared" si="60"/>
        <v>1.25</v>
      </c>
      <c r="M215" s="29">
        <f t="shared" si="88"/>
        <v>2665</v>
      </c>
      <c r="N215" s="75">
        <f t="shared" si="86"/>
        <v>3.7653061224489796E-2</v>
      </c>
    </row>
    <row r="216" spans="2:14" x14ac:dyDescent="0.25">
      <c r="B216" s="272"/>
      <c r="C216" s="278"/>
      <c r="D216" s="4" t="s">
        <v>51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4">
        <f t="shared" si="58"/>
        <v>-2.1629416005767843E-2</v>
      </c>
      <c r="K216" s="29">
        <f t="shared" si="87"/>
        <v>-60</v>
      </c>
      <c r="L216" s="74">
        <f t="shared" si="60"/>
        <v>0.77850589777195278</v>
      </c>
      <c r="M216" s="29">
        <f t="shared" si="88"/>
        <v>1188</v>
      </c>
      <c r="N216" s="75">
        <f t="shared" si="86"/>
        <v>2.1302982731554159E-2</v>
      </c>
    </row>
    <row r="217" spans="2:14" x14ac:dyDescent="0.25">
      <c r="B217" s="272"/>
      <c r="C217" s="278"/>
      <c r="D217" s="4" t="s">
        <v>52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58"/>
        <v>1.1485210824417891E-2</v>
      </c>
      <c r="K217" s="29">
        <f t="shared" si="87"/>
        <v>73</v>
      </c>
      <c r="L217" s="40">
        <f t="shared" si="60"/>
        <v>0.69809825673534065</v>
      </c>
      <c r="M217" s="29">
        <f t="shared" si="88"/>
        <v>2643</v>
      </c>
      <c r="N217" s="42">
        <f t="shared" si="86"/>
        <v>5.0463108320251179E-2</v>
      </c>
    </row>
    <row r="218" spans="2:14" x14ac:dyDescent="0.25">
      <c r="B218" s="273"/>
      <c r="C218" s="279"/>
      <c r="D218" s="32" t="s">
        <v>53</v>
      </c>
      <c r="E218" s="71">
        <v>2158</v>
      </c>
      <c r="F218" s="71">
        <v>2862</v>
      </c>
      <c r="G218" s="71">
        <v>3212</v>
      </c>
      <c r="H218" s="71">
        <v>3072</v>
      </c>
      <c r="I218" s="71">
        <v>3096</v>
      </c>
      <c r="J218" s="61">
        <f t="shared" si="58"/>
        <v>7.8125E-3</v>
      </c>
      <c r="K218" s="71">
        <f t="shared" si="87"/>
        <v>24</v>
      </c>
      <c r="L218" s="61">
        <f t="shared" si="60"/>
        <v>0.43466172381835033</v>
      </c>
      <c r="M218" s="71">
        <f t="shared" si="88"/>
        <v>938</v>
      </c>
      <c r="N218" s="55">
        <f t="shared" si="86"/>
        <v>2.4301412872841443E-2</v>
      </c>
    </row>
    <row r="219" spans="2:14" x14ac:dyDescent="0.25">
      <c r="B219" s="267"/>
      <c r="C219" s="267"/>
      <c r="D219" s="267"/>
      <c r="E219" s="267"/>
      <c r="F219" s="267"/>
      <c r="G219" s="267"/>
      <c r="H219" s="267"/>
      <c r="I219" s="267"/>
      <c r="J219" s="267"/>
      <c r="K219" s="267"/>
      <c r="L219" s="267"/>
      <c r="M219" s="267"/>
      <c r="N219" s="47"/>
    </row>
    <row r="220" spans="2:14" x14ac:dyDescent="0.25">
      <c r="B220" s="269" t="s">
        <v>55</v>
      </c>
      <c r="C220" s="269"/>
      <c r="D220" s="269"/>
      <c r="E220" s="269"/>
      <c r="F220" s="269"/>
      <c r="G220" s="269"/>
      <c r="H220" s="269"/>
      <c r="I220" s="269"/>
      <c r="J220" s="269"/>
      <c r="K220" s="269"/>
      <c r="L220" s="269"/>
      <c r="M220" s="269"/>
    </row>
  </sheetData>
  <mergeCells count="30">
    <mergeCell ref="D1:N2"/>
    <mergeCell ref="B7:B72"/>
    <mergeCell ref="C7:C17"/>
    <mergeCell ref="C18:C28"/>
    <mergeCell ref="C29:C39"/>
    <mergeCell ref="C40:C50"/>
    <mergeCell ref="C51:C61"/>
    <mergeCell ref="C62:C72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98C69-98B1-4E1F-B1D6-F33639E0928C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249</v>
      </c>
      <c r="E1" t="s">
        <v>249</v>
      </c>
      <c r="G1" t="s">
        <v>249</v>
      </c>
    </row>
    <row r="4" spans="1:16" ht="48.75" customHeight="1" thickBot="1" x14ac:dyDescent="0.3">
      <c r="B4" s="270" t="s">
        <v>293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CONCATENATE("dif ",RIGHT(2019,2),"/",RIGHT(2018,2))</f>
        <v>dif 19/18</v>
      </c>
      <c r="E8" s="113" t="s">
        <v>69</v>
      </c>
      <c r="F8" s="112" t="str">
        <f>CONCATENATE("dif ",RIGHT(E7,2),"/",RIGHT(C7,2))</f>
        <v>dif 20/19</v>
      </c>
      <c r="G8" s="113" t="s">
        <v>69</v>
      </c>
      <c r="H8" s="112" t="str">
        <f>CONCATENATE("dif ",RIGHT(G7,2),"/",RIGHT(E7,2))</f>
        <v>dif 21/20</v>
      </c>
      <c r="I8" s="113" t="s">
        <v>69</v>
      </c>
      <c r="J8" s="112" t="str">
        <f>CONCATENATE("dif ",RIGHT(I7,2),"/",RIGHT(G7,2))</f>
        <v>dif 22/21</v>
      </c>
      <c r="K8" s="113" t="s">
        <v>69</v>
      </c>
      <c r="L8" s="112" t="str">
        <f>CONCATENATE("dif ",RIGHT(K7,2),"/",RIGHT(I7,2))</f>
        <v>dif 23/22</v>
      </c>
      <c r="M8" s="113" t="s">
        <v>69</v>
      </c>
      <c r="N8" s="112" t="str">
        <f>CONCATENATE("dif ",RIGHT(M7,2),"/",RIGHT(K7,2))</f>
        <v>dif 24/23</v>
      </c>
      <c r="O8" s="112" t="str">
        <f>CONCATENATE("dif ",RIGHT(M7,2),"/",RIGHT(C7,2))</f>
        <v>dif 24/19</v>
      </c>
    </row>
    <row r="9" spans="1:16" x14ac:dyDescent="0.25">
      <c r="A9" s="1" t="s">
        <v>70</v>
      </c>
      <c r="B9" s="114" t="s">
        <v>71</v>
      </c>
      <c r="C9" s="184">
        <v>8.5916651129929651</v>
      </c>
      <c r="D9" s="185">
        <v>-0.12696023823411906</v>
      </c>
      <c r="E9" s="184">
        <v>8.698648398805064</v>
      </c>
      <c r="F9" s="185">
        <f t="shared" ref="F9:J21" si="0">IFERROR(E9-C9,"-")</f>
        <v>0.10698328581209893</v>
      </c>
      <c r="G9" s="184">
        <v>6.4503121098626712</v>
      </c>
      <c r="H9" s="185">
        <f t="shared" si="0"/>
        <v>-2.2483362889423928</v>
      </c>
      <c r="I9" s="184">
        <v>7.8975915168785624</v>
      </c>
      <c r="J9" s="185">
        <f t="shared" si="0"/>
        <v>1.4472794070158912</v>
      </c>
      <c r="K9" s="184">
        <v>7.9384785610073729</v>
      </c>
      <c r="L9" s="185">
        <f t="shared" ref="L9:L21" si="1">IFERROR(K9-I9,"-")</f>
        <v>4.0887044128810501E-2</v>
      </c>
      <c r="M9" s="184">
        <v>8.192558804240365</v>
      </c>
      <c r="N9" s="185">
        <f t="shared" ref="N9:N14" si="2">IFERROR(M9-K9,"-")</f>
        <v>0.25408024323299205</v>
      </c>
      <c r="O9" s="185">
        <f t="shared" ref="O9:O14" si="3">IFERROR(M9-C9,"-")</f>
        <v>-0.39910630875260011</v>
      </c>
    </row>
    <row r="10" spans="1:16" x14ac:dyDescent="0.25">
      <c r="A10" s="1" t="s">
        <v>72</v>
      </c>
      <c r="B10" s="114" t="s">
        <v>73</v>
      </c>
      <c r="C10" s="184">
        <v>8.0381996180038193</v>
      </c>
      <c r="D10" s="185">
        <v>-0.15581963480853211</v>
      </c>
      <c r="E10" s="184">
        <v>7.9022125154306337</v>
      </c>
      <c r="F10" s="185">
        <f t="shared" si="0"/>
        <v>-0.13598710257318558</v>
      </c>
      <c r="G10" s="184">
        <v>5.3170466883821934</v>
      </c>
      <c r="H10" s="185">
        <f t="shared" si="0"/>
        <v>-2.5851658270484403</v>
      </c>
      <c r="I10" s="184">
        <v>6.9120244256787435</v>
      </c>
      <c r="J10" s="185">
        <f t="shared" si="0"/>
        <v>1.5949777372965501</v>
      </c>
      <c r="K10" s="184">
        <v>7.573860021727854</v>
      </c>
      <c r="L10" s="185">
        <f t="shared" si="1"/>
        <v>0.66183559604911046</v>
      </c>
      <c r="M10" s="184">
        <v>7.3477985852502536</v>
      </c>
      <c r="N10" s="185">
        <f t="shared" si="2"/>
        <v>-0.22606143647760035</v>
      </c>
      <c r="O10" s="185">
        <f>IFERROR(M10-C10,"-")</f>
        <v>-0.69040103275356568</v>
      </c>
    </row>
    <row r="11" spans="1:16" x14ac:dyDescent="0.25">
      <c r="A11" s="1" t="s">
        <v>74</v>
      </c>
      <c r="B11" s="114" t="s">
        <v>75</v>
      </c>
      <c r="C11" s="184">
        <v>7.2381455487636153</v>
      </c>
      <c r="D11" s="185">
        <v>-0.27713874335714994</v>
      </c>
      <c r="E11" s="184">
        <v>9.2650728155339799</v>
      </c>
      <c r="F11" s="185">
        <f t="shared" si="0"/>
        <v>2.0269272667703646</v>
      </c>
      <c r="G11" s="184">
        <v>5.692027581932285</v>
      </c>
      <c r="H11" s="185">
        <f t="shared" si="0"/>
        <v>-3.5730452336016949</v>
      </c>
      <c r="I11" s="184">
        <v>7.1458150200649726</v>
      </c>
      <c r="J11" s="185">
        <f t="shared" si="0"/>
        <v>1.4537874381326876</v>
      </c>
      <c r="K11" s="184">
        <v>7.1611875782049825</v>
      </c>
      <c r="L11" s="185">
        <f t="shared" si="1"/>
        <v>1.5372558140009929E-2</v>
      </c>
      <c r="M11" s="184">
        <v>7.0496921187274779</v>
      </c>
      <c r="N11" s="185">
        <f t="shared" si="2"/>
        <v>-0.11149545947750461</v>
      </c>
      <c r="O11" s="185">
        <f t="shared" si="3"/>
        <v>-0.18845343003613735</v>
      </c>
    </row>
    <row r="12" spans="1:16" x14ac:dyDescent="0.25">
      <c r="A12" s="1" t="s">
        <v>76</v>
      </c>
      <c r="B12" s="114" t="s">
        <v>77</v>
      </c>
      <c r="C12" s="184">
        <v>7.1676330754171715</v>
      </c>
      <c r="D12" s="185">
        <v>-3.9174022227324024E-2</v>
      </c>
      <c r="E12" s="184" t="s">
        <v>249</v>
      </c>
      <c r="F12" s="185" t="str">
        <f t="shared" si="0"/>
        <v>-</v>
      </c>
      <c r="G12" s="184">
        <v>5.1790914385556199</v>
      </c>
      <c r="H12" s="185" t="str">
        <f t="shared" si="0"/>
        <v>-</v>
      </c>
      <c r="I12" s="184">
        <v>6.5430669710120082</v>
      </c>
      <c r="J12" s="185">
        <f t="shared" si="0"/>
        <v>1.3639755324563883</v>
      </c>
      <c r="K12" s="184">
        <v>6.6071071115401994</v>
      </c>
      <c r="L12" s="185">
        <f t="shared" si="1"/>
        <v>6.4040140528191181E-2</v>
      </c>
      <c r="M12" s="184">
        <v>6.9559722393475543</v>
      </c>
      <c r="N12" s="185">
        <f t="shared" si="2"/>
        <v>0.3488651278073549</v>
      </c>
      <c r="O12" s="185">
        <f t="shared" si="3"/>
        <v>-0.21166083606961728</v>
      </c>
    </row>
    <row r="13" spans="1:16" x14ac:dyDescent="0.25">
      <c r="A13" s="1" t="s">
        <v>78</v>
      </c>
      <c r="B13" s="114" t="s">
        <v>79</v>
      </c>
      <c r="C13" s="184">
        <v>7.1473914210142979</v>
      </c>
      <c r="D13" s="185">
        <v>-0.17755459069212343</v>
      </c>
      <c r="E13" s="184" t="s">
        <v>249</v>
      </c>
      <c r="F13" s="185" t="str">
        <f t="shared" si="0"/>
        <v>-</v>
      </c>
      <c r="G13" s="184">
        <v>4.6204303863106038</v>
      </c>
      <c r="H13" s="185" t="str">
        <f t="shared" si="0"/>
        <v>-</v>
      </c>
      <c r="I13" s="184">
        <v>6.7084381642859343</v>
      </c>
      <c r="J13" s="185">
        <f t="shared" si="0"/>
        <v>2.0880077779753305</v>
      </c>
      <c r="K13" s="184">
        <v>6.9440868449374946</v>
      </c>
      <c r="L13" s="185">
        <f t="shared" si="1"/>
        <v>0.2356486806515603</v>
      </c>
      <c r="M13" s="184">
        <v>6.7511616134222852</v>
      </c>
      <c r="N13" s="185">
        <f t="shared" si="2"/>
        <v>-0.19292523151520946</v>
      </c>
      <c r="O13" s="185">
        <f t="shared" si="3"/>
        <v>-0.39622980759201276</v>
      </c>
    </row>
    <row r="14" spans="1:16" x14ac:dyDescent="0.25">
      <c r="A14" s="1" t="s">
        <v>80</v>
      </c>
      <c r="B14" s="114" t="s">
        <v>81</v>
      </c>
      <c r="C14" s="184">
        <v>7.5785995784071121</v>
      </c>
      <c r="D14" s="185">
        <v>0.2918845532364216</v>
      </c>
      <c r="E14" s="184" t="s">
        <v>249</v>
      </c>
      <c r="F14" s="185" t="str">
        <f t="shared" si="0"/>
        <v>-</v>
      </c>
      <c r="G14" s="184">
        <v>5.3860594883435002</v>
      </c>
      <c r="H14" s="185" t="str">
        <f t="shared" si="0"/>
        <v>-</v>
      </c>
      <c r="I14" s="184">
        <v>6.7874628069998488</v>
      </c>
      <c r="J14" s="185">
        <f t="shared" si="0"/>
        <v>1.4014033186563486</v>
      </c>
      <c r="K14" s="184">
        <v>6.9046855643809666</v>
      </c>
      <c r="L14" s="185">
        <f t="shared" si="1"/>
        <v>0.11722275738111776</v>
      </c>
      <c r="M14" s="184">
        <v>6.9467325160948938</v>
      </c>
      <c r="N14" s="185">
        <f t="shared" si="2"/>
        <v>4.204695171392725E-2</v>
      </c>
      <c r="O14" s="185">
        <f t="shared" si="3"/>
        <v>-0.63186706231221823</v>
      </c>
    </row>
    <row r="15" spans="1:16" x14ac:dyDescent="0.25">
      <c r="A15" s="1" t="s">
        <v>82</v>
      </c>
      <c r="B15" s="114" t="s">
        <v>83</v>
      </c>
      <c r="C15" s="184">
        <v>8.2578639356254566</v>
      </c>
      <c r="D15" s="185">
        <v>0.32498328793676468</v>
      </c>
      <c r="E15" s="184" t="s">
        <v>249</v>
      </c>
      <c r="F15" s="185" t="str">
        <f t="shared" si="0"/>
        <v>-</v>
      </c>
      <c r="G15" s="184">
        <v>6.0443979654893756</v>
      </c>
      <c r="H15" s="185" t="str">
        <f t="shared" si="0"/>
        <v>-</v>
      </c>
      <c r="I15" s="184">
        <v>7.167841512711723</v>
      </c>
      <c r="J15" s="185">
        <f t="shared" si="0"/>
        <v>1.1234435472223474</v>
      </c>
      <c r="K15" s="184">
        <v>7.7222369937073472</v>
      </c>
      <c r="L15" s="185">
        <f t="shared" si="1"/>
        <v>0.55439548099562419</v>
      </c>
      <c r="M15" s="184">
        <v>7.3925116386568499</v>
      </c>
      <c r="N15" s="185">
        <f>IFERROR(M15-K15,"-")</f>
        <v>-0.32972535505049727</v>
      </c>
      <c r="O15" s="185">
        <f>IFERROR(M15-C15,"-")</f>
        <v>-0.86535229696860672</v>
      </c>
    </row>
    <row r="16" spans="1:16" x14ac:dyDescent="0.25">
      <c r="A16" s="1" t="s">
        <v>84</v>
      </c>
      <c r="B16" s="114" t="s">
        <v>85</v>
      </c>
      <c r="C16" s="184">
        <v>8.0881703522799508</v>
      </c>
      <c r="D16" s="185">
        <v>9.0710890612671236E-2</v>
      </c>
      <c r="E16" s="184">
        <v>6.2072200759666263</v>
      </c>
      <c r="F16" s="185">
        <f t="shared" si="0"/>
        <v>-1.8809502763133246</v>
      </c>
      <c r="G16" s="184">
        <v>7.2883713042003508</v>
      </c>
      <c r="H16" s="185">
        <f t="shared" si="0"/>
        <v>1.0811512282337246</v>
      </c>
      <c r="I16" s="184">
        <v>7.5955180077018341</v>
      </c>
      <c r="J16" s="185">
        <f t="shared" si="0"/>
        <v>0.30714670350148321</v>
      </c>
      <c r="K16" s="184">
        <v>8.1097716550938816</v>
      </c>
      <c r="L16" s="185">
        <f t="shared" si="1"/>
        <v>0.5142536473920476</v>
      </c>
      <c r="M16" s="184">
        <v>7.4201266434724724</v>
      </c>
      <c r="N16" s="185">
        <f>IFERROR(M16-K16,"-")</f>
        <v>-0.68964501162140923</v>
      </c>
      <c r="O16" s="185">
        <f>IFERROR(M16-C16,"-")</f>
        <v>-0.66804370880747843</v>
      </c>
    </row>
    <row r="17" spans="1:16" x14ac:dyDescent="0.25">
      <c r="A17" s="1" t="s">
        <v>86</v>
      </c>
      <c r="B17" s="114" t="s">
        <v>87</v>
      </c>
      <c r="C17" s="184">
        <v>8.0254357611092644</v>
      </c>
      <c r="D17" s="185">
        <v>0.35134646848521101</v>
      </c>
      <c r="E17" s="184">
        <v>5.8190319031903188</v>
      </c>
      <c r="F17" s="185">
        <f t="shared" si="0"/>
        <v>-2.2064038579189456</v>
      </c>
      <c r="G17" s="184">
        <v>7.164842426296171</v>
      </c>
      <c r="H17" s="185">
        <f t="shared" si="0"/>
        <v>1.3458105231058521</v>
      </c>
      <c r="I17" s="184">
        <v>7.2474007241185694</v>
      </c>
      <c r="J17" s="185">
        <f t="shared" si="0"/>
        <v>8.255829782239843E-2</v>
      </c>
      <c r="K17" s="184">
        <v>7.4536678097510061</v>
      </c>
      <c r="L17" s="185">
        <f t="shared" si="1"/>
        <v>0.20626708563243668</v>
      </c>
      <c r="M17" s="184">
        <v>7.2665766981556459</v>
      </c>
      <c r="N17" s="185">
        <f t="shared" ref="N17:N20" si="4">IFERROR(M17-K17,"-")</f>
        <v>-0.18709111159536018</v>
      </c>
      <c r="O17" s="185">
        <f t="shared" ref="O17:O20" si="5">IFERROR(M17-C17,"-")</f>
        <v>-0.75885906295361849</v>
      </c>
    </row>
    <row r="18" spans="1:16" x14ac:dyDescent="0.25">
      <c r="A18" s="1" t="s">
        <v>88</v>
      </c>
      <c r="B18" s="114" t="s">
        <v>89</v>
      </c>
      <c r="C18" s="184">
        <v>7.5382472368397098</v>
      </c>
      <c r="D18" s="185">
        <v>0.18504874085779743</v>
      </c>
      <c r="E18" s="184">
        <v>4.6894435729445423</v>
      </c>
      <c r="F18" s="185">
        <f t="shared" si="0"/>
        <v>-2.8488036638951675</v>
      </c>
      <c r="G18" s="184">
        <v>7.0135595872877472</v>
      </c>
      <c r="H18" s="185">
        <f t="shared" si="0"/>
        <v>2.3241160143432049</v>
      </c>
      <c r="I18" s="184">
        <v>7.0836770928106425</v>
      </c>
      <c r="J18" s="185">
        <f t="shared" si="0"/>
        <v>7.0117505522895307E-2</v>
      </c>
      <c r="K18" s="184">
        <v>7.2239690096301068</v>
      </c>
      <c r="L18" s="185">
        <f t="shared" si="1"/>
        <v>0.14029191681946429</v>
      </c>
      <c r="M18" s="184">
        <v>6.9581148065238247</v>
      </c>
      <c r="N18" s="185">
        <f t="shared" si="4"/>
        <v>-0.26585420310628205</v>
      </c>
      <c r="O18" s="185">
        <f t="shared" si="5"/>
        <v>-0.58013243031588502</v>
      </c>
    </row>
    <row r="19" spans="1:16" x14ac:dyDescent="0.25">
      <c r="A19" s="1" t="s">
        <v>90</v>
      </c>
      <c r="B19" s="114" t="s">
        <v>91</v>
      </c>
      <c r="C19" s="184">
        <v>7.7145717878265732</v>
      </c>
      <c r="D19" s="185">
        <v>-5.3092656302617947E-2</v>
      </c>
      <c r="E19" s="184">
        <v>6.71445023639229</v>
      </c>
      <c r="F19" s="185">
        <f t="shared" si="0"/>
        <v>-1.0001215514342832</v>
      </c>
      <c r="G19" s="184">
        <v>7.474227037296723</v>
      </c>
      <c r="H19" s="185">
        <f t="shared" si="0"/>
        <v>0.759776800904433</v>
      </c>
      <c r="I19" s="184">
        <v>7.319989568392228</v>
      </c>
      <c r="J19" s="185">
        <f t="shared" si="0"/>
        <v>-0.15423746890449497</v>
      </c>
      <c r="K19" s="184">
        <v>7.4367055851367114</v>
      </c>
      <c r="L19" s="185">
        <f t="shared" si="1"/>
        <v>0.1167160167444834</v>
      </c>
      <c r="M19" s="184">
        <v>7.1759629902735345</v>
      </c>
      <c r="N19" s="185">
        <f t="shared" si="4"/>
        <v>-0.26074259486317697</v>
      </c>
      <c r="O19" s="185">
        <f t="shared" si="5"/>
        <v>-0.5386087975530387</v>
      </c>
    </row>
    <row r="20" spans="1:16" x14ac:dyDescent="0.25">
      <c r="A20" s="1" t="s">
        <v>92</v>
      </c>
      <c r="B20" s="114" t="s">
        <v>93</v>
      </c>
      <c r="C20" s="184">
        <v>7.8962540239976589</v>
      </c>
      <c r="D20" s="185">
        <v>0.36865761694163623</v>
      </c>
      <c r="E20" s="184">
        <v>6.7961834693642951</v>
      </c>
      <c r="F20" s="185">
        <f t="shared" si="0"/>
        <v>-1.1000705546333638</v>
      </c>
      <c r="G20" s="184">
        <v>7.3496544290152812</v>
      </c>
      <c r="H20" s="185">
        <f t="shared" si="0"/>
        <v>0.55347095965098614</v>
      </c>
      <c r="I20" s="184">
        <v>7.2560849086919399</v>
      </c>
      <c r="J20" s="185">
        <f t="shared" si="0"/>
        <v>-9.3569520323341315E-2</v>
      </c>
      <c r="K20" s="184">
        <v>7.4519302269326904</v>
      </c>
      <c r="L20" s="185">
        <f t="shared" si="1"/>
        <v>0.19584531824075047</v>
      </c>
      <c r="M20" s="184">
        <v>7.2321784322217413</v>
      </c>
      <c r="N20" s="185">
        <f t="shared" si="4"/>
        <v>-0.21975179471094908</v>
      </c>
      <c r="O20" s="185">
        <f t="shared" si="5"/>
        <v>-0.66407559177591757</v>
      </c>
    </row>
    <row r="21" spans="1:16" ht="15.75" x14ac:dyDescent="0.25">
      <c r="A21" s="1" t="s">
        <v>0</v>
      </c>
      <c r="B21" s="117" t="s">
        <v>30</v>
      </c>
      <c r="C21" s="186">
        <v>7.7678094151888821</v>
      </c>
      <c r="D21" s="187">
        <v>6.8048510347545665E-2</v>
      </c>
      <c r="E21" s="186">
        <v>7.6155004062928775</v>
      </c>
      <c r="F21" s="187">
        <f t="shared" si="0"/>
        <v>-0.15230900889600463</v>
      </c>
      <c r="G21" s="186">
        <v>6.8402382490482632</v>
      </c>
      <c r="H21" s="187">
        <f t="shared" si="0"/>
        <v>-0.77526215724461434</v>
      </c>
      <c r="I21" s="186">
        <v>7.1290659289847085</v>
      </c>
      <c r="J21" s="187">
        <f t="shared" si="0"/>
        <v>0.28882767993644531</v>
      </c>
      <c r="K21" s="186">
        <v>7.378386609473794</v>
      </c>
      <c r="L21" s="187">
        <f t="shared" si="1"/>
        <v>0.24932068048908551</v>
      </c>
      <c r="M21" s="186">
        <v>7.2163244160098223</v>
      </c>
      <c r="N21" s="187">
        <v>-0.16206219346397166</v>
      </c>
      <c r="O21" s="187">
        <v>-0.5514849991790598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59.25" customHeight="1" thickBot="1" x14ac:dyDescent="0.3">
      <c r="B26" s="270" t="s">
        <v>294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CONCATENATE("dif ",RIGHT(2019,2),"/",RIGHT(2018,2))</f>
        <v>dif 19/18</v>
      </c>
      <c r="E30" s="113" t="s">
        <v>69</v>
      </c>
      <c r="F30" s="112" t="str">
        <f>CONCATENATE("dif ",RIGHT(E29,2),"/",RIGHT(C29,2))</f>
        <v>dif 20/19</v>
      </c>
      <c r="G30" s="113" t="s">
        <v>69</v>
      </c>
      <c r="H30" s="112" t="str">
        <f>CONCATENATE("dif ",RIGHT(G29,2),"/",RIGHT(E29,2))</f>
        <v>dif 21/20</v>
      </c>
      <c r="I30" s="113" t="s">
        <v>69</v>
      </c>
      <c r="J30" s="112" t="str">
        <f>CONCATENATE("dif ",RIGHT(I29,2),"/",RIGHT(G29,2))</f>
        <v>dif 22/21</v>
      </c>
      <c r="K30" s="113" t="s">
        <v>69</v>
      </c>
      <c r="L30" s="112" t="str">
        <f>CONCATENATE("dif ",RIGHT(K29,2),"/",RIGHT(I29,2))</f>
        <v>dif 23/22</v>
      </c>
      <c r="M30" s="113" t="s">
        <v>69</v>
      </c>
      <c r="N30" s="112" t="str">
        <f>CONCATENATE("dif ",RIGHT(M29,2),"/",RIGHT(K29,2))</f>
        <v>dif 24/23</v>
      </c>
      <c r="O30" s="112" t="str">
        <f>CONCATENATE("dif ",RIGHT(M29,2),"/",RIGHT(C29,2))</f>
        <v>dif 24/19</v>
      </c>
    </row>
    <row r="31" spans="1:16" x14ac:dyDescent="0.25">
      <c r="B31" s="114" t="s">
        <v>71</v>
      </c>
      <c r="C31" s="184">
        <v>5.9371813175606771</v>
      </c>
      <c r="D31" s="185">
        <v>-0.79057143907855298</v>
      </c>
      <c r="E31" s="184">
        <v>6.760768126346016</v>
      </c>
      <c r="F31" s="185">
        <f t="shared" ref="F31:J43" si="6">IFERROR(E31-C31,"-")</f>
        <v>0.82358680878533885</v>
      </c>
      <c r="G31" s="184">
        <v>2.9690666666666665</v>
      </c>
      <c r="H31" s="185">
        <f t="shared" si="6"/>
        <v>-3.7917014596793495</v>
      </c>
      <c r="I31" s="184">
        <v>5.5555555555555554</v>
      </c>
      <c r="J31" s="185">
        <f t="shared" si="6"/>
        <v>2.5864888888888888</v>
      </c>
      <c r="K31" s="184">
        <v>5.5796133567662567</v>
      </c>
      <c r="L31" s="185">
        <f t="shared" ref="L31:N43" si="7">IFERROR(K31-I31,"-")</f>
        <v>2.4057801210701335E-2</v>
      </c>
      <c r="M31" s="184">
        <v>7.3524869407222351</v>
      </c>
      <c r="N31" s="185">
        <f t="shared" si="7"/>
        <v>1.7728735839559784</v>
      </c>
      <c r="O31" s="185">
        <f t="shared" ref="O31:O36" si="8">IFERROR(M31-C31,"-")</f>
        <v>1.4153056231615579</v>
      </c>
    </row>
    <row r="32" spans="1:16" x14ac:dyDescent="0.25">
      <c r="B32" s="114" t="s">
        <v>73</v>
      </c>
      <c r="C32" s="184">
        <v>5.596774193548387</v>
      </c>
      <c r="D32" s="185">
        <v>7.1808974812879178E-2</v>
      </c>
      <c r="E32" s="184">
        <v>5.0345876701361085</v>
      </c>
      <c r="F32" s="185">
        <f t="shared" si="6"/>
        <v>-0.56218652341227848</v>
      </c>
      <c r="G32" s="184">
        <v>2.6767744085304899</v>
      </c>
      <c r="H32" s="185">
        <f t="shared" si="6"/>
        <v>-2.3578132616056187</v>
      </c>
      <c r="I32" s="184">
        <v>4.0021885521885521</v>
      </c>
      <c r="J32" s="185">
        <f t="shared" si="6"/>
        <v>1.3254141436580622</v>
      </c>
      <c r="K32" s="184">
        <v>5.0381155303030303</v>
      </c>
      <c r="L32" s="185">
        <f t="shared" si="7"/>
        <v>1.0359269781144782</v>
      </c>
      <c r="M32" s="184">
        <v>5.4027580612451835</v>
      </c>
      <c r="N32" s="185">
        <f t="shared" si="7"/>
        <v>0.36464253094215326</v>
      </c>
      <c r="O32" s="185">
        <f>IFERROR(M32-C32,"-")</f>
        <v>-0.19401613230320347</v>
      </c>
    </row>
    <row r="33" spans="2:16" x14ac:dyDescent="0.25">
      <c r="B33" s="114" t="s">
        <v>75</v>
      </c>
      <c r="C33" s="184">
        <v>4.7031207226936766</v>
      </c>
      <c r="D33" s="185">
        <v>0.23769519077878343</v>
      </c>
      <c r="E33" s="184">
        <v>6.5454119850187267</v>
      </c>
      <c r="F33" s="185">
        <f t="shared" si="6"/>
        <v>1.84229126232505</v>
      </c>
      <c r="G33" s="184">
        <v>2.8041892209931749</v>
      </c>
      <c r="H33" s="185">
        <f t="shared" si="6"/>
        <v>-3.7412227640255518</v>
      </c>
      <c r="I33" s="184">
        <v>4.7348951911220718</v>
      </c>
      <c r="J33" s="185">
        <f t="shared" si="6"/>
        <v>1.9307059701288969</v>
      </c>
      <c r="K33" s="184">
        <v>3.8983811508254527</v>
      </c>
      <c r="L33" s="185">
        <f t="shared" si="7"/>
        <v>-0.83651404029661913</v>
      </c>
      <c r="M33" s="184">
        <v>4.4575552755183869</v>
      </c>
      <c r="N33" s="185">
        <f t="shared" si="7"/>
        <v>0.55917412469293426</v>
      </c>
      <c r="O33" s="185">
        <f t="shared" si="8"/>
        <v>-0.24556544717528972</v>
      </c>
    </row>
    <row r="34" spans="2:16" x14ac:dyDescent="0.25">
      <c r="B34" s="114" t="s">
        <v>77</v>
      </c>
      <c r="C34" s="184">
        <v>4.1832217130771943</v>
      </c>
      <c r="D34" s="185">
        <v>-0.63776663929191102</v>
      </c>
      <c r="E34" s="184" t="s">
        <v>249</v>
      </c>
      <c r="F34" s="185" t="str">
        <f>IFERROR(E34-C34,"-")</f>
        <v>-</v>
      </c>
      <c r="G34" s="184">
        <v>2.8363602668643439</v>
      </c>
      <c r="H34" s="185" t="str">
        <f>IFERROR(G34-E34,"-")</f>
        <v>-</v>
      </c>
      <c r="I34" s="184">
        <v>3.6411368735976066</v>
      </c>
      <c r="J34" s="185">
        <f>IFERROR(I34-G34,"-")</f>
        <v>0.80477660673326268</v>
      </c>
      <c r="K34" s="184">
        <v>3.6246361991662077</v>
      </c>
      <c r="L34" s="185">
        <f>IFERROR(K34-I34,"-")</f>
        <v>-1.650067443139891E-2</v>
      </c>
      <c r="M34" s="184">
        <v>4.6420082464225079</v>
      </c>
      <c r="N34" s="185">
        <f>IFERROR(M34-K34,"-")</f>
        <v>1.0173720472563001</v>
      </c>
      <c r="O34" s="185">
        <f t="shared" si="8"/>
        <v>0.45878653334531361</v>
      </c>
    </row>
    <row r="35" spans="2:16" x14ac:dyDescent="0.25">
      <c r="B35" s="114" t="s">
        <v>79</v>
      </c>
      <c r="C35" s="184">
        <v>4.806009430858647</v>
      </c>
      <c r="D35" s="185">
        <v>0.3975935892744884</v>
      </c>
      <c r="E35" s="184" t="s">
        <v>249</v>
      </c>
      <c r="F35" s="185" t="str">
        <f t="shared" si="6"/>
        <v>-</v>
      </c>
      <c r="G35" s="184">
        <v>2.8338310205515547</v>
      </c>
      <c r="H35" s="185" t="str">
        <f t="shared" si="6"/>
        <v>-</v>
      </c>
      <c r="I35" s="184">
        <v>3.4796167758334149</v>
      </c>
      <c r="J35" s="185">
        <f t="shared" si="6"/>
        <v>0.64578575528186022</v>
      </c>
      <c r="K35" s="184">
        <v>3.6548551535496707</v>
      </c>
      <c r="L35" s="185">
        <f t="shared" si="7"/>
        <v>0.17523837771625583</v>
      </c>
      <c r="M35" s="184">
        <v>4.3112755314714466</v>
      </c>
      <c r="N35" s="185">
        <f t="shared" si="7"/>
        <v>0.65642037792177588</v>
      </c>
      <c r="O35" s="185">
        <f>IFERROR(M35-C35,"-")</f>
        <v>-0.49473389938720036</v>
      </c>
    </row>
    <row r="36" spans="2:16" x14ac:dyDescent="0.25">
      <c r="B36" s="114" t="s">
        <v>81</v>
      </c>
      <c r="C36" s="184">
        <v>4.237353189529439</v>
      </c>
      <c r="D36" s="185">
        <v>0.12331512018885427</v>
      </c>
      <c r="E36" s="184" t="s">
        <v>249</v>
      </c>
      <c r="F36" s="185" t="str">
        <f t="shared" si="6"/>
        <v>-</v>
      </c>
      <c r="G36" s="184">
        <v>3.6374367622259696</v>
      </c>
      <c r="H36" s="185" t="str">
        <f t="shared" si="6"/>
        <v>-</v>
      </c>
      <c r="I36" s="184">
        <v>3.7317953020134227</v>
      </c>
      <c r="J36" s="185">
        <f t="shared" si="6"/>
        <v>9.4358539787453122E-2</v>
      </c>
      <c r="K36" s="184">
        <v>3.624319271722344</v>
      </c>
      <c r="L36" s="185">
        <f t="shared" si="7"/>
        <v>-0.10747603029107866</v>
      </c>
      <c r="M36" s="184">
        <v>4.4162603150787696</v>
      </c>
      <c r="N36" s="185">
        <f t="shared" si="7"/>
        <v>0.79194104335642557</v>
      </c>
      <c r="O36" s="185">
        <f t="shared" si="8"/>
        <v>0.17890712554933064</v>
      </c>
    </row>
    <row r="37" spans="2:16" x14ac:dyDescent="0.25">
      <c r="B37" s="114" t="s">
        <v>83</v>
      </c>
      <c r="C37" s="184">
        <v>4.7719722522751864</v>
      </c>
      <c r="D37" s="185">
        <v>-0.49904695008818134</v>
      </c>
      <c r="E37" s="184" t="s">
        <v>249</v>
      </c>
      <c r="F37" s="185" t="str">
        <f t="shared" si="6"/>
        <v>-</v>
      </c>
      <c r="G37" s="184">
        <v>4.3441689240814059</v>
      </c>
      <c r="H37" s="185" t="str">
        <f t="shared" si="6"/>
        <v>-</v>
      </c>
      <c r="I37" s="184">
        <v>3.8822834434240909</v>
      </c>
      <c r="J37" s="185">
        <f t="shared" si="6"/>
        <v>-0.46188548065731494</v>
      </c>
      <c r="K37" s="184">
        <v>4.5663906142167008</v>
      </c>
      <c r="L37" s="185">
        <f t="shared" si="7"/>
        <v>0.68410717079260985</v>
      </c>
      <c r="M37" s="184">
        <v>4.9601563571526537</v>
      </c>
      <c r="N37" s="185">
        <f t="shared" si="7"/>
        <v>0.3937657429359529</v>
      </c>
      <c r="O37" s="185">
        <f>IFERROR(M37-C37,"-")</f>
        <v>0.18818410487746728</v>
      </c>
    </row>
    <row r="38" spans="2:16" x14ac:dyDescent="0.25">
      <c r="B38" s="114" t="s">
        <v>85</v>
      </c>
      <c r="C38" s="184">
        <v>5.1153683219581074</v>
      </c>
      <c r="D38" s="185">
        <v>-0.35196519160411643</v>
      </c>
      <c r="E38" s="184">
        <v>4.6143269522941353</v>
      </c>
      <c r="F38" s="185">
        <f t="shared" si="6"/>
        <v>-0.50104136966397217</v>
      </c>
      <c r="G38" s="184">
        <v>5.4277981213182613</v>
      </c>
      <c r="H38" s="185">
        <f t="shared" si="6"/>
        <v>0.81347116902412608</v>
      </c>
      <c r="I38" s="184">
        <v>4.4554703476482613</v>
      </c>
      <c r="J38" s="185">
        <f t="shared" si="6"/>
        <v>-0.97232777367000001</v>
      </c>
      <c r="K38" s="184">
        <v>6.6265664160401005</v>
      </c>
      <c r="L38" s="185">
        <f t="shared" si="7"/>
        <v>2.1710960683918392</v>
      </c>
      <c r="M38" s="184">
        <v>4.7279829175563775</v>
      </c>
      <c r="N38" s="185">
        <f t="shared" si="7"/>
        <v>-1.8985834984837231</v>
      </c>
      <c r="O38" s="185">
        <f>IFERROR(M38-C38,"-")</f>
        <v>-0.38738540440172997</v>
      </c>
    </row>
    <row r="39" spans="2:16" x14ac:dyDescent="0.25">
      <c r="B39" s="114" t="s">
        <v>87</v>
      </c>
      <c r="C39" s="184">
        <v>4.7854845626072038</v>
      </c>
      <c r="D39" s="185">
        <v>-0.68344284637016361</v>
      </c>
      <c r="E39" s="184">
        <v>4.3455778468493929</v>
      </c>
      <c r="F39" s="185">
        <f t="shared" si="6"/>
        <v>-0.43990671575781093</v>
      </c>
      <c r="G39" s="184">
        <v>4.9467008029791693</v>
      </c>
      <c r="H39" s="185">
        <f t="shared" si="6"/>
        <v>0.6011229561297764</v>
      </c>
      <c r="I39" s="184">
        <v>4.1337996184939598</v>
      </c>
      <c r="J39" s="185">
        <f t="shared" si="6"/>
        <v>-0.81290118448520943</v>
      </c>
      <c r="K39" s="184">
        <v>5.0893605138229541</v>
      </c>
      <c r="L39" s="185">
        <f t="shared" si="7"/>
        <v>0.95556089532899424</v>
      </c>
      <c r="M39" s="184">
        <v>4.7429580738124013</v>
      </c>
      <c r="N39" s="185">
        <f t="shared" si="7"/>
        <v>-0.34640244001055276</v>
      </c>
      <c r="O39" s="185">
        <f t="shared" ref="O39:O42" si="9">IFERROR(M39-C39,"-")</f>
        <v>-4.2526488794802475E-2</v>
      </c>
    </row>
    <row r="40" spans="2:16" x14ac:dyDescent="0.25">
      <c r="B40" s="114" t="s">
        <v>89</v>
      </c>
      <c r="C40" s="184">
        <v>4.7246743510448876</v>
      </c>
      <c r="D40" s="185">
        <v>-0.46265071892712317</v>
      </c>
      <c r="E40" s="184">
        <v>3.6897439197014541</v>
      </c>
      <c r="F40" s="185">
        <f t="shared" si="6"/>
        <v>-1.0349304313434335</v>
      </c>
      <c r="G40" s="184">
        <v>4.7896052631578945</v>
      </c>
      <c r="H40" s="185">
        <f t="shared" si="6"/>
        <v>1.0998613434564404</v>
      </c>
      <c r="I40" s="184">
        <v>4.0372852953498111</v>
      </c>
      <c r="J40" s="185">
        <f t="shared" si="6"/>
        <v>-0.75231996780808341</v>
      </c>
      <c r="K40" s="184">
        <v>4.4011691271178046</v>
      </c>
      <c r="L40" s="185">
        <f t="shared" si="7"/>
        <v>0.36388383176799355</v>
      </c>
      <c r="M40" s="184">
        <v>4.4360825790704768</v>
      </c>
      <c r="N40" s="185">
        <f t="shared" si="7"/>
        <v>3.4913451952672148E-2</v>
      </c>
      <c r="O40" s="185">
        <f t="shared" si="9"/>
        <v>-0.28859177197441088</v>
      </c>
    </row>
    <row r="41" spans="2:16" x14ac:dyDescent="0.25">
      <c r="B41" s="114" t="s">
        <v>91</v>
      </c>
      <c r="C41" s="184">
        <v>5.1015215110178387</v>
      </c>
      <c r="D41" s="185">
        <v>-2.04967049717526E-2</v>
      </c>
      <c r="E41" s="184">
        <v>4.1041587180465475</v>
      </c>
      <c r="F41" s="185">
        <f t="shared" si="6"/>
        <v>-0.99736279297129116</v>
      </c>
      <c r="G41" s="184">
        <v>4.617627567925779</v>
      </c>
      <c r="H41" s="185">
        <f t="shared" si="6"/>
        <v>0.51346884987923147</v>
      </c>
      <c r="I41" s="184">
        <v>5.1769686706181206</v>
      </c>
      <c r="J41" s="185">
        <f t="shared" si="6"/>
        <v>0.55934110269234161</v>
      </c>
      <c r="K41" s="184">
        <v>5.175188719555619</v>
      </c>
      <c r="L41" s="185">
        <f t="shared" si="7"/>
        <v>-1.7799510625016168E-3</v>
      </c>
      <c r="M41" s="184">
        <v>4.5135178889428529</v>
      </c>
      <c r="N41" s="185">
        <f t="shared" si="7"/>
        <v>-0.6616708306127661</v>
      </c>
      <c r="O41" s="185">
        <f t="shared" si="9"/>
        <v>-0.5880036220749858</v>
      </c>
    </row>
    <row r="42" spans="2:16" x14ac:dyDescent="0.25">
      <c r="B42" s="114" t="s">
        <v>93</v>
      </c>
      <c r="C42" s="184">
        <v>4.7462067330488384</v>
      </c>
      <c r="D42" s="185">
        <v>-0.36037672265355969</v>
      </c>
      <c r="E42" s="184">
        <v>3.6467040068935805</v>
      </c>
      <c r="F42" s="185">
        <f t="shared" si="6"/>
        <v>-1.0995027261552579</v>
      </c>
      <c r="G42" s="184">
        <v>4.3334217154978125</v>
      </c>
      <c r="H42" s="185">
        <f t="shared" si="6"/>
        <v>0.68671770860423198</v>
      </c>
      <c r="I42" s="184">
        <v>4.5729776891437117</v>
      </c>
      <c r="J42" s="185">
        <f t="shared" si="6"/>
        <v>0.2395559736458992</v>
      </c>
      <c r="K42" s="184">
        <v>6.1214965803942603</v>
      </c>
      <c r="L42" s="185">
        <f t="shared" si="7"/>
        <v>1.5485188912505485</v>
      </c>
      <c r="M42" s="184">
        <v>5.4963532687972414</v>
      </c>
      <c r="N42" s="185">
        <f t="shared" si="7"/>
        <v>-0.62514331159701886</v>
      </c>
      <c r="O42" s="185">
        <f t="shared" si="9"/>
        <v>0.75014653574840295</v>
      </c>
    </row>
    <row r="43" spans="2:16" ht="15.75" x14ac:dyDescent="0.25">
      <c r="B43" s="117" t="s">
        <v>30</v>
      </c>
      <c r="C43" s="186">
        <v>4.8078141747314564</v>
      </c>
      <c r="D43" s="187">
        <v>-0.30743499018443021</v>
      </c>
      <c r="E43" s="186">
        <v>4.6644126738794434</v>
      </c>
      <c r="F43" s="187">
        <f t="shared" si="6"/>
        <v>-0.14340150085201309</v>
      </c>
      <c r="G43" s="186">
        <v>4.2036948291560838</v>
      </c>
      <c r="H43" s="187">
        <f t="shared" si="6"/>
        <v>-0.46071784472335953</v>
      </c>
      <c r="I43" s="186">
        <v>4.1404910004759943</v>
      </c>
      <c r="J43" s="187">
        <f t="shared" si="6"/>
        <v>-6.3203828680089558E-2</v>
      </c>
      <c r="K43" s="186">
        <v>4.848973656338786</v>
      </c>
      <c r="L43" s="187">
        <f t="shared" si="7"/>
        <v>0.70848265586279169</v>
      </c>
      <c r="M43" s="186">
        <v>4.8120268620268618</v>
      </c>
      <c r="N43" s="187">
        <v>-3.6946794311924158E-2</v>
      </c>
      <c r="O43" s="187">
        <v>4.2126872954053596E-3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295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CONCATENATE("dif ",RIGHT(2019,2),"/",RIGHT(2018,2))</f>
        <v>dif 19/18</v>
      </c>
      <c r="E52" s="113" t="s">
        <v>69</v>
      </c>
      <c r="F52" s="112" t="str">
        <f>CONCATENATE("dif ",RIGHT(E51,2),"/",RIGHT(C51,2))</f>
        <v>dif 20/19</v>
      </c>
      <c r="G52" s="113" t="s">
        <v>69</v>
      </c>
      <c r="H52" s="112" t="str">
        <f>CONCATENATE("dif ",RIGHT(G51,2),"/",RIGHT(E51,2))</f>
        <v>dif 21/20</v>
      </c>
      <c r="I52" s="113" t="s">
        <v>69</v>
      </c>
      <c r="J52" s="112" t="str">
        <f>CONCATENATE("dif ",RIGHT(I51,2),"/",RIGHT(G51,2))</f>
        <v>dif 22/21</v>
      </c>
      <c r="K52" s="113" t="s">
        <v>69</v>
      </c>
      <c r="L52" s="112" t="str">
        <f>CONCATENATE("dif ",RIGHT(K51,2),"/",RIGHT(I51,2))</f>
        <v>dif 23/22</v>
      </c>
      <c r="M52" s="113" t="s">
        <v>69</v>
      </c>
      <c r="N52" s="112" t="str">
        <f>CONCATENATE("dif ",RIGHT(M51,2),"/",RIGHT(K51,2))</f>
        <v>dif 24/23</v>
      </c>
      <c r="O52" s="112" t="str">
        <f>CONCATENATE("dif ",RIGHT(M51,2),"/",RIGHT(C51,2))</f>
        <v>dif 24/19</v>
      </c>
    </row>
    <row r="53" spans="1:16" x14ac:dyDescent="0.25">
      <c r="A53" s="1">
        <v>1</v>
      </c>
      <c r="B53" s="114" t="s">
        <v>71</v>
      </c>
      <c r="C53" s="184">
        <v>6.2543114543114546</v>
      </c>
      <c r="D53" s="185">
        <v>-0.39330948934771293</v>
      </c>
      <c r="E53" s="184">
        <v>6.4704109589041092</v>
      </c>
      <c r="F53" s="185">
        <f t="shared" ref="F53:J65" si="10">IFERROR(E53-C53,"-")</f>
        <v>0.21609950459265459</v>
      </c>
      <c r="G53" s="184">
        <v>6.2305084745762711</v>
      </c>
      <c r="H53" s="185">
        <f t="shared" si="10"/>
        <v>-0.23990248432783812</v>
      </c>
      <c r="I53" s="184">
        <v>6.2981175566653862</v>
      </c>
      <c r="J53" s="185">
        <f t="shared" si="10"/>
        <v>6.7609082089115091E-2</v>
      </c>
      <c r="K53" s="184">
        <v>5.8958968347010554</v>
      </c>
      <c r="L53" s="185">
        <f t="shared" ref="L53:N65" si="11">IFERROR(K53-I53,"-")</f>
        <v>-0.40222072196433079</v>
      </c>
      <c r="M53" s="184">
        <v>5.7927927927927927</v>
      </c>
      <c r="N53" s="185">
        <f t="shared" si="11"/>
        <v>-0.10310404190826272</v>
      </c>
      <c r="O53" s="185">
        <f t="shared" ref="O53:O58" si="12">IFERROR(M53-C53,"-")</f>
        <v>-0.46151866151866194</v>
      </c>
    </row>
    <row r="54" spans="1:16" x14ac:dyDescent="0.25">
      <c r="A54" s="1">
        <v>2</v>
      </c>
      <c r="B54" s="114" t="s">
        <v>73</v>
      </c>
      <c r="C54" s="184">
        <v>5.4918845807033367</v>
      </c>
      <c r="D54" s="185">
        <v>-0.27400566801359982</v>
      </c>
      <c r="E54" s="184">
        <v>5.418016194331984</v>
      </c>
      <c r="F54" s="185">
        <f t="shared" si="10"/>
        <v>-7.3868386371352734E-2</v>
      </c>
      <c r="G54" s="184">
        <v>4.1800554016620497</v>
      </c>
      <c r="H54" s="185">
        <f t="shared" si="10"/>
        <v>-1.2379607926699343</v>
      </c>
      <c r="I54" s="184">
        <v>4.7242679037402144</v>
      </c>
      <c r="J54" s="185">
        <f t="shared" si="10"/>
        <v>0.54421250207816474</v>
      </c>
      <c r="K54" s="184">
        <v>5.6632508833922257</v>
      </c>
      <c r="L54" s="185">
        <f t="shared" si="11"/>
        <v>0.93898297965201127</v>
      </c>
      <c r="M54" s="184">
        <v>5.2402392947103271</v>
      </c>
      <c r="N54" s="185">
        <f t="shared" si="11"/>
        <v>-0.42301158868189859</v>
      </c>
      <c r="O54" s="185">
        <f>IFERROR(M54-C54,"-")</f>
        <v>-0.25164528599300962</v>
      </c>
    </row>
    <row r="55" spans="1:16" x14ac:dyDescent="0.25">
      <c r="A55" s="1">
        <v>3</v>
      </c>
      <c r="B55" s="114" t="s">
        <v>75</v>
      </c>
      <c r="C55" s="184">
        <v>4.3160896130346229</v>
      </c>
      <c r="D55" s="185">
        <v>-0.28266379561360466</v>
      </c>
      <c r="E55" s="184">
        <v>5.7727987421383649</v>
      </c>
      <c r="F55" s="185">
        <f t="shared" si="10"/>
        <v>1.456709129103742</v>
      </c>
      <c r="G55" s="184">
        <v>5.1527446300715987</v>
      </c>
      <c r="H55" s="185">
        <f t="shared" si="10"/>
        <v>-0.62005411206676619</v>
      </c>
      <c r="I55" s="184">
        <v>5.6271498771498774</v>
      </c>
      <c r="J55" s="185">
        <f t="shared" si="10"/>
        <v>0.47440524707827869</v>
      </c>
      <c r="K55" s="184">
        <v>4.3027632205812294</v>
      </c>
      <c r="L55" s="185">
        <f t="shared" si="11"/>
        <v>-1.324386656568648</v>
      </c>
      <c r="M55" s="184">
        <v>4.2800166181969255</v>
      </c>
      <c r="N55" s="185">
        <f t="shared" si="11"/>
        <v>-2.2746602384303927E-2</v>
      </c>
      <c r="O55" s="185">
        <f t="shared" si="12"/>
        <v>-3.6072994837697436E-2</v>
      </c>
    </row>
    <row r="56" spans="1:16" x14ac:dyDescent="0.25">
      <c r="A56" s="1">
        <v>4</v>
      </c>
      <c r="B56" s="114" t="s">
        <v>77</v>
      </c>
      <c r="C56" s="184">
        <v>4.292050209205021</v>
      </c>
      <c r="D56" s="185">
        <v>-0.7442268754962269</v>
      </c>
      <c r="E56" s="184" t="s">
        <v>249</v>
      </c>
      <c r="F56" s="185" t="str">
        <f>IFERROR(E56-C56,"-")</f>
        <v>-</v>
      </c>
      <c r="G56" s="184">
        <v>4.6789340101522843</v>
      </c>
      <c r="H56" s="185" t="str">
        <f>IFERROR(G56-E56,"-")</f>
        <v>-</v>
      </c>
      <c r="I56" s="184">
        <v>4.0749454280863446</v>
      </c>
      <c r="J56" s="185">
        <f>IFERROR(I56-G56,"-")</f>
        <v>-0.60398858206593964</v>
      </c>
      <c r="K56" s="184">
        <v>4.441545480467636</v>
      </c>
      <c r="L56" s="185">
        <f>IFERROR(K56-I56,"-")</f>
        <v>0.36660005238129134</v>
      </c>
      <c r="M56" s="184">
        <v>4.3705595542140703</v>
      </c>
      <c r="N56" s="185">
        <f>IFERROR(M56-K56,"-")</f>
        <v>-7.0985926253565701E-2</v>
      </c>
      <c r="O56" s="185">
        <f t="shared" si="12"/>
        <v>7.8509345009049269E-2</v>
      </c>
    </row>
    <row r="57" spans="1:16" x14ac:dyDescent="0.25">
      <c r="A57" s="1">
        <v>5</v>
      </c>
      <c r="B57" s="114" t="s">
        <v>79</v>
      </c>
      <c r="C57" s="184">
        <v>5.5048412519702774</v>
      </c>
      <c r="D57" s="185">
        <v>0.69241812773903533</v>
      </c>
      <c r="E57" s="184" t="s">
        <v>249</v>
      </c>
      <c r="F57" s="185" t="str">
        <f t="shared" si="10"/>
        <v>-</v>
      </c>
      <c r="G57" s="184">
        <v>4.5305245055889936</v>
      </c>
      <c r="H57" s="185" t="str">
        <f t="shared" si="10"/>
        <v>-</v>
      </c>
      <c r="I57" s="184">
        <v>4.0293577981651376</v>
      </c>
      <c r="J57" s="185">
        <f t="shared" si="10"/>
        <v>-0.50116670742385594</v>
      </c>
      <c r="K57" s="184">
        <v>4.5702598652550526</v>
      </c>
      <c r="L57" s="185">
        <f t="shared" si="11"/>
        <v>0.54090206708991495</v>
      </c>
      <c r="M57" s="184">
        <v>4.1132490379329303</v>
      </c>
      <c r="N57" s="185">
        <f t="shared" si="11"/>
        <v>-0.45701082732212228</v>
      </c>
      <c r="O57" s="185">
        <f t="shared" si="12"/>
        <v>-1.3915922140373471</v>
      </c>
    </row>
    <row r="58" spans="1:16" x14ac:dyDescent="0.25">
      <c r="A58" s="1">
        <v>6</v>
      </c>
      <c r="B58" s="114" t="s">
        <v>81</v>
      </c>
      <c r="C58" s="184">
        <v>5.0049911447431974</v>
      </c>
      <c r="D58" s="185">
        <v>0.59177237408886807</v>
      </c>
      <c r="E58" s="184" t="s">
        <v>249</v>
      </c>
      <c r="F58" s="185" t="str">
        <f t="shared" si="10"/>
        <v>-</v>
      </c>
      <c r="G58" s="184">
        <v>5.6843838193791161</v>
      </c>
      <c r="H58" s="185" t="str">
        <f t="shared" si="10"/>
        <v>-</v>
      </c>
      <c r="I58" s="184">
        <v>4.052148918696961</v>
      </c>
      <c r="J58" s="185">
        <f t="shared" si="10"/>
        <v>-1.632234900682155</v>
      </c>
      <c r="K58" s="184">
        <v>3.9241338112305852</v>
      </c>
      <c r="L58" s="185">
        <f t="shared" si="11"/>
        <v>-0.12801510746637579</v>
      </c>
      <c r="M58" s="184">
        <v>4.4874932517545441</v>
      </c>
      <c r="N58" s="185">
        <f t="shared" si="11"/>
        <v>0.56335944052395881</v>
      </c>
      <c r="O58" s="185">
        <f t="shared" si="12"/>
        <v>-0.51749789298865334</v>
      </c>
    </row>
    <row r="59" spans="1:16" x14ac:dyDescent="0.25">
      <c r="A59" s="1">
        <v>7</v>
      </c>
      <c r="B59" s="114" t="s">
        <v>83</v>
      </c>
      <c r="C59" s="184">
        <v>5.52286102308737</v>
      </c>
      <c r="D59" s="185">
        <v>7.9206657650826351E-2</v>
      </c>
      <c r="E59" s="184" t="s">
        <v>249</v>
      </c>
      <c r="F59" s="185" t="str">
        <f t="shared" si="10"/>
        <v>-</v>
      </c>
      <c r="G59" s="184">
        <v>5.4066531944660348</v>
      </c>
      <c r="H59" s="185" t="str">
        <f t="shared" si="10"/>
        <v>-</v>
      </c>
      <c r="I59" s="184">
        <v>4.3680290297937354</v>
      </c>
      <c r="J59" s="185">
        <f t="shared" si="10"/>
        <v>-1.0386241646722993</v>
      </c>
      <c r="K59" s="184">
        <v>4.7745406824146981</v>
      </c>
      <c r="L59" s="185">
        <f t="shared" si="11"/>
        <v>0.40651165262096267</v>
      </c>
      <c r="M59" s="184">
        <v>5.1919989472298989</v>
      </c>
      <c r="N59" s="185">
        <f t="shared" si="11"/>
        <v>0.41745826481520076</v>
      </c>
      <c r="O59" s="185">
        <f>IFERROR(M59-C59,"-")</f>
        <v>-0.33086207585747118</v>
      </c>
    </row>
    <row r="60" spans="1:16" x14ac:dyDescent="0.25">
      <c r="A60" s="1">
        <v>8</v>
      </c>
      <c r="B60" s="114" t="s">
        <v>85</v>
      </c>
      <c r="C60" s="184">
        <v>5.6152787336545078</v>
      </c>
      <c r="D60" s="185">
        <v>1.7862156690029884E-2</v>
      </c>
      <c r="E60" s="184">
        <v>6.1453225806451615</v>
      </c>
      <c r="F60" s="185">
        <f t="shared" si="10"/>
        <v>0.53004384699065366</v>
      </c>
      <c r="G60" s="184">
        <v>6.0862650602409643</v>
      </c>
      <c r="H60" s="185">
        <f t="shared" si="10"/>
        <v>-5.9057520404197206E-2</v>
      </c>
      <c r="I60" s="184">
        <v>5.2447577406977786</v>
      </c>
      <c r="J60" s="185">
        <f t="shared" si="10"/>
        <v>-0.84150731954318569</v>
      </c>
      <c r="K60" s="184">
        <v>8.7609565950273911</v>
      </c>
      <c r="L60" s="185">
        <f t="shared" si="11"/>
        <v>3.5161988543296125</v>
      </c>
      <c r="M60" s="184">
        <v>5.306243386243386</v>
      </c>
      <c r="N60" s="185">
        <f t="shared" si="11"/>
        <v>-3.4547132087840051</v>
      </c>
      <c r="O60" s="185">
        <f>IFERROR(M60-C60,"-")</f>
        <v>-0.30903534741112182</v>
      </c>
    </row>
    <row r="61" spans="1:16" x14ac:dyDescent="0.25">
      <c r="A61" s="1">
        <v>9</v>
      </c>
      <c r="B61" s="114" t="s">
        <v>87</v>
      </c>
      <c r="C61" s="184">
        <v>5.677777777777778</v>
      </c>
      <c r="D61" s="185">
        <v>0.57156803175760551</v>
      </c>
      <c r="E61" s="184">
        <v>5.920080591000672</v>
      </c>
      <c r="F61" s="185">
        <f t="shared" si="10"/>
        <v>0.24230281322289393</v>
      </c>
      <c r="G61" s="184">
        <v>5.9526781071242851</v>
      </c>
      <c r="H61" s="185">
        <f t="shared" si="10"/>
        <v>3.2597516123613168E-2</v>
      </c>
      <c r="I61" s="184">
        <v>4.8726756564939677</v>
      </c>
      <c r="J61" s="185">
        <f t="shared" si="10"/>
        <v>-1.0800024506303174</v>
      </c>
      <c r="K61" s="184">
        <v>4.5549738219895284</v>
      </c>
      <c r="L61" s="185">
        <f t="shared" si="11"/>
        <v>-0.31770183450443934</v>
      </c>
      <c r="M61" s="184">
        <v>4.8253863860572181</v>
      </c>
      <c r="N61" s="185">
        <f t="shared" si="11"/>
        <v>0.27041256406768976</v>
      </c>
      <c r="O61" s="185">
        <f t="shared" ref="O61:O64" si="13">IFERROR(M61-C61,"-")</f>
        <v>-0.85239139172055989</v>
      </c>
    </row>
    <row r="62" spans="1:16" x14ac:dyDescent="0.25">
      <c r="A62" s="1">
        <v>10</v>
      </c>
      <c r="B62" s="114" t="s">
        <v>89</v>
      </c>
      <c r="C62" s="184">
        <v>5.5789648307896487</v>
      </c>
      <c r="D62" s="185">
        <v>0.24728376578469202</v>
      </c>
      <c r="E62" s="184">
        <v>4.9292088042831645</v>
      </c>
      <c r="F62" s="185">
        <f t="shared" si="10"/>
        <v>-0.64975602650648412</v>
      </c>
      <c r="G62" s="184">
        <v>5.2199030149694288</v>
      </c>
      <c r="H62" s="185">
        <f t="shared" si="10"/>
        <v>0.29069421068626422</v>
      </c>
      <c r="I62" s="184">
        <v>4.3959196195735544</v>
      </c>
      <c r="J62" s="185">
        <f t="shared" si="10"/>
        <v>-0.8239833953958744</v>
      </c>
      <c r="K62" s="184">
        <v>4.2007654836464861</v>
      </c>
      <c r="L62" s="185">
        <f t="shared" si="11"/>
        <v>-0.19515413592706832</v>
      </c>
      <c r="M62" s="184">
        <v>4.5680960548885077</v>
      </c>
      <c r="N62" s="185">
        <f t="shared" si="11"/>
        <v>0.36733057124202162</v>
      </c>
      <c r="O62" s="185">
        <f t="shared" si="13"/>
        <v>-1.010868775901141</v>
      </c>
    </row>
    <row r="63" spans="1:16" x14ac:dyDescent="0.25">
      <c r="A63" s="1">
        <v>11</v>
      </c>
      <c r="B63" s="114" t="s">
        <v>91</v>
      </c>
      <c r="C63" s="184">
        <v>5.5927469779074617</v>
      </c>
      <c r="D63" s="185">
        <v>0.66829808011187009</v>
      </c>
      <c r="E63" s="184">
        <v>4.4172297297297298</v>
      </c>
      <c r="F63" s="185">
        <f t="shared" si="10"/>
        <v>-1.1755172481777318</v>
      </c>
      <c r="G63" s="184">
        <v>5.3574163900944605</v>
      </c>
      <c r="H63" s="185">
        <f t="shared" si="10"/>
        <v>0.94018666036473064</v>
      </c>
      <c r="I63" s="184">
        <v>5.6564042303172739</v>
      </c>
      <c r="J63" s="185">
        <f t="shared" si="10"/>
        <v>0.29898784022281344</v>
      </c>
      <c r="K63" s="184">
        <v>4.7480719794344477</v>
      </c>
      <c r="L63" s="185">
        <f t="shared" si="11"/>
        <v>-0.90833225088282621</v>
      </c>
      <c r="M63" s="184">
        <v>4.9095318942517583</v>
      </c>
      <c r="N63" s="185">
        <f t="shared" si="11"/>
        <v>0.16145991481731059</v>
      </c>
      <c r="O63" s="185">
        <f t="shared" si="13"/>
        <v>-0.68321508365570338</v>
      </c>
    </row>
    <row r="64" spans="1:16" x14ac:dyDescent="0.25">
      <c r="A64" s="1">
        <v>12</v>
      </c>
      <c r="B64" s="114" t="s">
        <v>93</v>
      </c>
      <c r="C64" s="184">
        <v>4.9915781764921272</v>
      </c>
      <c r="D64" s="185">
        <v>0.60737791658903362</v>
      </c>
      <c r="E64" s="184">
        <v>4.6758080313418215</v>
      </c>
      <c r="F64" s="185">
        <f t="shared" si="10"/>
        <v>-0.31577014515030566</v>
      </c>
      <c r="G64" s="184">
        <v>4.9493049877350774</v>
      </c>
      <c r="H64" s="185">
        <f t="shared" si="10"/>
        <v>0.27349695639325589</v>
      </c>
      <c r="I64" s="184">
        <v>5.0190114068441067</v>
      </c>
      <c r="J64" s="185">
        <f t="shared" si="10"/>
        <v>6.9706419109029305E-2</v>
      </c>
      <c r="K64" s="184">
        <v>6.695100988397078</v>
      </c>
      <c r="L64" s="185">
        <f t="shared" si="11"/>
        <v>1.6760895815529713</v>
      </c>
      <c r="M64" s="184">
        <v>5.164757342220371</v>
      </c>
      <c r="N64" s="185">
        <f t="shared" si="11"/>
        <v>-1.530343646176707</v>
      </c>
      <c r="O64" s="185">
        <f t="shared" si="13"/>
        <v>0.17317916572824377</v>
      </c>
    </row>
    <row r="65" spans="1:16" ht="15.75" x14ac:dyDescent="0.25">
      <c r="B65" s="117" t="s">
        <v>30</v>
      </c>
      <c r="C65" s="186">
        <v>5.2814971696016526</v>
      </c>
      <c r="D65" s="187">
        <v>5.7912640096070334E-2</v>
      </c>
      <c r="E65" s="186">
        <v>5.5458879618593562</v>
      </c>
      <c r="F65" s="187">
        <f t="shared" si="10"/>
        <v>0.26439079225770357</v>
      </c>
      <c r="G65" s="186">
        <v>5.4971239933976888</v>
      </c>
      <c r="H65" s="187">
        <f t="shared" si="10"/>
        <v>-4.8763968461667417E-2</v>
      </c>
      <c r="I65" s="186">
        <v>4.7208563481287156</v>
      </c>
      <c r="J65" s="187">
        <f t="shared" si="10"/>
        <v>-0.77626764526897318</v>
      </c>
      <c r="K65" s="186">
        <v>5.3480555886913992</v>
      </c>
      <c r="L65" s="187">
        <f t="shared" si="11"/>
        <v>0.62719924056268361</v>
      </c>
      <c r="M65" s="186">
        <v>4.8547232787394243</v>
      </c>
      <c r="N65" s="187">
        <v>-0.49333230995197486</v>
      </c>
      <c r="O65" s="187">
        <v>-0.42677389086222828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70" spans="1:16" ht="48.75" customHeight="1" thickBot="1" x14ac:dyDescent="0.3">
      <c r="B70" s="270" t="s">
        <v>296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CONCATENATE("dif ",RIGHT(2019,2),"/",RIGHT(2018,2))</f>
        <v>dif 19/18</v>
      </c>
      <c r="E74" s="113" t="s">
        <v>69</v>
      </c>
      <c r="F74" s="112" t="str">
        <f>CONCATENATE("dif ",RIGHT(E73,2),"/",RIGHT(C73,2))</f>
        <v>dif 20/19</v>
      </c>
      <c r="G74" s="113" t="s">
        <v>69</v>
      </c>
      <c r="H74" s="112" t="str">
        <f>CONCATENATE("dif ",RIGHT(G73,2),"/",RIGHT(E73,2))</f>
        <v>dif 21/20</v>
      </c>
      <c r="I74" s="113" t="s">
        <v>69</v>
      </c>
      <c r="J74" s="112" t="str">
        <f>CONCATENATE("dif ",RIGHT(I73,2),"/",RIGHT(G73,2))</f>
        <v>dif 22/21</v>
      </c>
      <c r="K74" s="113" t="s">
        <v>69</v>
      </c>
      <c r="L74" s="112" t="str">
        <f>CONCATENATE("dif ",RIGHT(K73,2),"/",RIGHT(I73,2))</f>
        <v>dif 23/22</v>
      </c>
      <c r="M74" s="113" t="s">
        <v>69</v>
      </c>
      <c r="N74" s="112" t="str">
        <f>CONCATENATE("dif ",RIGHT(M73,2),"/",RIGHT(K73,2))</f>
        <v>dif 24/23</v>
      </c>
      <c r="O74" s="112" t="str">
        <f>CONCATENATE("dif ",RIGHT(M73,2),"/",RIGHT(C73,2))</f>
        <v>dif 24/19</v>
      </c>
    </row>
    <row r="75" spans="1:16" x14ac:dyDescent="0.25">
      <c r="A75" s="1">
        <v>1</v>
      </c>
      <c r="B75" s="114" t="s">
        <v>71</v>
      </c>
      <c r="C75" s="184">
        <v>4.7269155206286833</v>
      </c>
      <c r="D75" s="185">
        <v>-2.2850901290888306</v>
      </c>
      <c r="E75" s="184">
        <v>7.3121748178980228</v>
      </c>
      <c r="F75" s="185">
        <f t="shared" ref="F75:J77" si="14">IFERROR(E75-C75,"-")</f>
        <v>2.5852592972693396</v>
      </c>
      <c r="G75" s="184">
        <v>2.3601265822784812</v>
      </c>
      <c r="H75" s="185">
        <f t="shared" si="14"/>
        <v>-4.9520482356195412</v>
      </c>
      <c r="I75" s="184">
        <v>4.3053040103492881</v>
      </c>
      <c r="J75" s="185">
        <f t="shared" si="14"/>
        <v>1.945177428070807</v>
      </c>
      <c r="K75" s="184">
        <v>4.6329824561403505</v>
      </c>
      <c r="L75" s="185">
        <f t="shared" ref="L75:L77" si="15">IFERROR(K75-I75,"-")</f>
        <v>0.32767844579106242</v>
      </c>
      <c r="M75" s="184">
        <v>11.592905405405405</v>
      </c>
      <c r="N75" s="185">
        <f t="shared" ref="N75:N77" si="16">IFERROR(M75-K75,"-")</f>
        <v>6.9599229492650547</v>
      </c>
      <c r="O75" s="185">
        <f t="shared" ref="O75" si="17">IFERROR(M75-C75,"-")</f>
        <v>6.865989884776722</v>
      </c>
    </row>
    <row r="76" spans="1:16" x14ac:dyDescent="0.25">
      <c r="A76" s="1">
        <v>2</v>
      </c>
      <c r="B76" s="114" t="s">
        <v>73</v>
      </c>
      <c r="C76" s="184">
        <v>5.8515881708652797</v>
      </c>
      <c r="D76" s="185">
        <v>1.1965632243221576</v>
      </c>
      <c r="E76" s="184">
        <v>4.373746184038378</v>
      </c>
      <c r="F76" s="185">
        <f t="shared" si="14"/>
        <v>-1.4778419868269017</v>
      </c>
      <c r="G76" s="184">
        <v>2.2005265467310222</v>
      </c>
      <c r="H76" s="185">
        <f t="shared" si="14"/>
        <v>-2.1732196373073558</v>
      </c>
      <c r="I76" s="184">
        <v>3.0024086712163789</v>
      </c>
      <c r="J76" s="185">
        <f t="shared" si="14"/>
        <v>0.80188212448535667</v>
      </c>
      <c r="K76" s="184">
        <v>3.7690100430416069</v>
      </c>
      <c r="L76" s="185">
        <f t="shared" si="15"/>
        <v>0.76660137182522803</v>
      </c>
      <c r="M76" s="184">
        <v>5.6968660968660965</v>
      </c>
      <c r="N76" s="185">
        <f t="shared" si="16"/>
        <v>1.9278560538244895</v>
      </c>
      <c r="O76" s="185">
        <f>IFERROR(M76-C76,"-")</f>
        <v>-0.15472207399918325</v>
      </c>
    </row>
    <row r="77" spans="1:16" x14ac:dyDescent="0.25">
      <c r="A77" s="1">
        <v>3</v>
      </c>
      <c r="B77" s="114" t="s">
        <v>75</v>
      </c>
      <c r="C77" s="184">
        <v>5.4962437395659434</v>
      </c>
      <c r="D77" s="185">
        <v>1.3177022475290618</v>
      </c>
      <c r="E77" s="184">
        <v>7.6828703703703702</v>
      </c>
      <c r="F77" s="185">
        <f t="shared" si="14"/>
        <v>2.1866266308044269</v>
      </c>
      <c r="G77" s="184">
        <v>2.2272060979184989</v>
      </c>
      <c r="H77" s="185">
        <f t="shared" si="14"/>
        <v>-5.4556642724518714</v>
      </c>
      <c r="I77" s="184">
        <v>3.5349029326724493</v>
      </c>
      <c r="J77" s="185">
        <f t="shared" si="14"/>
        <v>1.3076968347539504</v>
      </c>
      <c r="K77" s="184">
        <v>3.0666340029397352</v>
      </c>
      <c r="L77" s="185">
        <f t="shared" si="15"/>
        <v>-0.46826892973271406</v>
      </c>
      <c r="M77" s="184">
        <v>4.6758620689655173</v>
      </c>
      <c r="N77" s="185">
        <f t="shared" si="16"/>
        <v>1.6092280660257821</v>
      </c>
      <c r="O77" s="185">
        <f t="shared" ref="O77:O80" si="18">IFERROR(M77-C77,"-")</f>
        <v>-0.82038167060042611</v>
      </c>
    </row>
    <row r="78" spans="1:16" x14ac:dyDescent="0.25">
      <c r="A78" s="1">
        <v>4</v>
      </c>
      <c r="B78" s="114" t="s">
        <v>77</v>
      </c>
      <c r="C78" s="184">
        <v>3.9582702702702703</v>
      </c>
      <c r="D78" s="185">
        <v>-0.38596818847200476</v>
      </c>
      <c r="E78" s="184" t="s">
        <v>249</v>
      </c>
      <c r="F78" s="185" t="str">
        <f>IFERROR(E78-C78,"-")</f>
        <v>-</v>
      </c>
      <c r="G78" s="184">
        <v>2.5212673611111112</v>
      </c>
      <c r="H78" s="185" t="str">
        <f>IFERROR(G78-E78,"-")</f>
        <v>-</v>
      </c>
      <c r="I78" s="184">
        <v>2.9430132708821235</v>
      </c>
      <c r="J78" s="185">
        <f>IFERROR(I78-G78,"-")</f>
        <v>0.42174590977101234</v>
      </c>
      <c r="K78" s="184">
        <v>2.6192314441130025</v>
      </c>
      <c r="L78" s="185">
        <f>IFERROR(K78-I78,"-")</f>
        <v>-0.32378182676912104</v>
      </c>
      <c r="M78" s="184">
        <v>4.938816958618939</v>
      </c>
      <c r="N78" s="185">
        <f>IFERROR(M78-K78,"-")</f>
        <v>2.3195855145059365</v>
      </c>
      <c r="O78" s="185">
        <f t="shared" si="18"/>
        <v>0.98054668834866865</v>
      </c>
    </row>
    <row r="79" spans="1:16" x14ac:dyDescent="0.25">
      <c r="A79" s="1">
        <v>5</v>
      </c>
      <c r="B79" s="114" t="s">
        <v>79</v>
      </c>
      <c r="C79" s="184">
        <v>4.14258230012826</v>
      </c>
      <c r="D79" s="185">
        <v>0.4648848585264802</v>
      </c>
      <c r="E79" s="184" t="s">
        <v>249</v>
      </c>
      <c r="F79" s="185" t="str">
        <f t="shared" ref="F79:J87" si="19">IFERROR(E79-C79,"-")</f>
        <v>-</v>
      </c>
      <c r="G79" s="184">
        <v>2.398233995584989</v>
      </c>
      <c r="H79" s="185" t="str">
        <f t="shared" si="19"/>
        <v>-</v>
      </c>
      <c r="I79" s="184">
        <v>2.8526888470391296</v>
      </c>
      <c r="J79" s="185">
        <f t="shared" si="19"/>
        <v>0.45445485145414066</v>
      </c>
      <c r="K79" s="184">
        <v>2.6760998199125288</v>
      </c>
      <c r="L79" s="185">
        <f t="shared" ref="L79:L87" si="20">IFERROR(K79-I79,"-")</f>
        <v>-0.17658902712660085</v>
      </c>
      <c r="M79" s="184">
        <v>4.5723604735443342</v>
      </c>
      <c r="N79" s="185">
        <f t="shared" ref="N79:N86" si="21">IFERROR(M79-K79,"-")</f>
        <v>1.8962606536318054</v>
      </c>
      <c r="O79" s="185">
        <f t="shared" si="18"/>
        <v>0.42977817341607416</v>
      </c>
    </row>
    <row r="80" spans="1:16" x14ac:dyDescent="0.25">
      <c r="A80" s="1">
        <v>6</v>
      </c>
      <c r="B80" s="114" t="s">
        <v>81</v>
      </c>
      <c r="C80" s="184">
        <v>3.5378521126760565</v>
      </c>
      <c r="D80" s="185">
        <v>-3.7689167362011666E-2</v>
      </c>
      <c r="E80" s="184" t="s">
        <v>249</v>
      </c>
      <c r="F80" s="185" t="str">
        <f t="shared" si="19"/>
        <v>-</v>
      </c>
      <c r="G80" s="184">
        <v>2.6477143506936547</v>
      </c>
      <c r="H80" s="185" t="str">
        <f t="shared" si="19"/>
        <v>-</v>
      </c>
      <c r="I80" s="184">
        <v>3.2245340268747289</v>
      </c>
      <c r="J80" s="185">
        <f t="shared" si="19"/>
        <v>0.57681967618107421</v>
      </c>
      <c r="K80" s="184">
        <v>3.266274299982165</v>
      </c>
      <c r="L80" s="185">
        <f t="shared" si="20"/>
        <v>4.174027310743611E-2</v>
      </c>
      <c r="M80" s="184">
        <v>4.3387507342862737</v>
      </c>
      <c r="N80" s="185">
        <f t="shared" si="21"/>
        <v>1.0724764343041087</v>
      </c>
      <c r="O80" s="185">
        <f t="shared" si="18"/>
        <v>0.80089862161021719</v>
      </c>
    </row>
    <row r="81" spans="1:16" x14ac:dyDescent="0.25">
      <c r="A81" s="1">
        <v>7</v>
      </c>
      <c r="B81" s="114" t="s">
        <v>83</v>
      </c>
      <c r="C81" s="184">
        <v>3.8071833648393194</v>
      </c>
      <c r="D81" s="185">
        <v>-1.1340032215751257</v>
      </c>
      <c r="E81" s="184" t="s">
        <v>249</v>
      </c>
      <c r="F81" s="185" t="str">
        <f t="shared" si="19"/>
        <v>-</v>
      </c>
      <c r="G81" s="184">
        <v>3.4859367152184833</v>
      </c>
      <c r="H81" s="185" t="str">
        <f t="shared" si="19"/>
        <v>-</v>
      </c>
      <c r="I81" s="184">
        <v>3.2580684746594675</v>
      </c>
      <c r="J81" s="185">
        <f t="shared" si="19"/>
        <v>-0.22786824055901578</v>
      </c>
      <c r="K81" s="184">
        <v>4.3355167394468701</v>
      </c>
      <c r="L81" s="185">
        <f t="shared" si="20"/>
        <v>1.0774482647874026</v>
      </c>
      <c r="M81" s="184">
        <v>4.7078619504510959</v>
      </c>
      <c r="N81" s="185">
        <f t="shared" si="21"/>
        <v>0.3723452110042258</v>
      </c>
      <c r="O81" s="185">
        <f>IFERROR(M81-C81,"-")</f>
        <v>0.90067858561177649</v>
      </c>
    </row>
    <row r="82" spans="1:16" x14ac:dyDescent="0.25">
      <c r="A82" s="1">
        <v>8</v>
      </c>
      <c r="B82" s="114" t="s">
        <v>85</v>
      </c>
      <c r="C82" s="184">
        <v>4.5113813532896785</v>
      </c>
      <c r="D82" s="185">
        <v>-0.69216571355888945</v>
      </c>
      <c r="E82" s="184">
        <v>3.2512923607122342</v>
      </c>
      <c r="F82" s="185">
        <f t="shared" si="19"/>
        <v>-1.2600889925774443</v>
      </c>
      <c r="G82" s="184">
        <v>4.1454716095729705</v>
      </c>
      <c r="H82" s="185">
        <f t="shared" si="19"/>
        <v>0.8941792488607363</v>
      </c>
      <c r="I82" s="184">
        <v>3.3965042499700706</v>
      </c>
      <c r="J82" s="185">
        <f t="shared" si="19"/>
        <v>-0.74896735960289984</v>
      </c>
      <c r="K82" s="184">
        <v>4.6893287435456106</v>
      </c>
      <c r="L82" s="185">
        <f t="shared" si="20"/>
        <v>1.29282449357554</v>
      </c>
      <c r="M82" s="184">
        <v>4.167572556660855</v>
      </c>
      <c r="N82" s="185">
        <f t="shared" si="21"/>
        <v>-0.52175618688475556</v>
      </c>
      <c r="O82" s="185">
        <f>IFERROR(M82-C82,"-")</f>
        <v>-0.34380879662882347</v>
      </c>
    </row>
    <row r="83" spans="1:16" x14ac:dyDescent="0.25">
      <c r="A83" s="1">
        <v>9</v>
      </c>
      <c r="B83" s="114" t="s">
        <v>87</v>
      </c>
      <c r="C83" s="184">
        <v>2.928996036988111</v>
      </c>
      <c r="D83" s="185">
        <v>-3.1390489248745945</v>
      </c>
      <c r="E83" s="184">
        <v>3.2019512195121953</v>
      </c>
      <c r="F83" s="185">
        <f t="shared" si="19"/>
        <v>0.27295518252408435</v>
      </c>
      <c r="G83" s="184">
        <v>2.891643059490085</v>
      </c>
      <c r="H83" s="185">
        <f t="shared" si="19"/>
        <v>-0.31030816002211026</v>
      </c>
      <c r="I83" s="184">
        <v>2.8206357214934408</v>
      </c>
      <c r="J83" s="185">
        <f t="shared" si="19"/>
        <v>-7.1007337996644271E-2</v>
      </c>
      <c r="K83" s="184">
        <v>5.7946447851435972</v>
      </c>
      <c r="L83" s="185">
        <f t="shared" si="20"/>
        <v>2.9740090636501564</v>
      </c>
      <c r="M83" s="184">
        <v>4.6357219251336899</v>
      </c>
      <c r="N83" s="185">
        <f t="shared" si="21"/>
        <v>-1.1589228600099073</v>
      </c>
      <c r="O83" s="185">
        <f t="shared" ref="O83:O86" si="22">IFERROR(M83-C83,"-")</f>
        <v>1.7067258881455789</v>
      </c>
    </row>
    <row r="84" spans="1:16" x14ac:dyDescent="0.25">
      <c r="A84" s="1">
        <v>10</v>
      </c>
      <c r="B84" s="114" t="s">
        <v>89</v>
      </c>
      <c r="C84" s="184">
        <v>3.6155502907602841</v>
      </c>
      <c r="D84" s="185">
        <v>-1.2254283025118875</v>
      </c>
      <c r="E84" s="184">
        <v>2.7446132909956908</v>
      </c>
      <c r="F84" s="185">
        <f t="shared" si="19"/>
        <v>-0.87093699976459327</v>
      </c>
      <c r="G84" s="184">
        <v>4.075253762688134</v>
      </c>
      <c r="H84" s="185">
        <f t="shared" si="19"/>
        <v>1.3306404716924431</v>
      </c>
      <c r="I84" s="184">
        <v>3.2654341366787718</v>
      </c>
      <c r="J84" s="185">
        <f t="shared" si="19"/>
        <v>-0.80981962600936219</v>
      </c>
      <c r="K84" s="184">
        <v>4.6662830840046032</v>
      </c>
      <c r="L84" s="185">
        <f t="shared" si="20"/>
        <v>1.4008489473258314</v>
      </c>
      <c r="M84" s="184">
        <v>4.2438171371471398</v>
      </c>
      <c r="N84" s="185">
        <f t="shared" si="21"/>
        <v>-0.42246594685746341</v>
      </c>
      <c r="O84" s="185">
        <f t="shared" si="22"/>
        <v>0.6282668463868557</v>
      </c>
    </row>
    <row r="85" spans="1:16" x14ac:dyDescent="0.25">
      <c r="A85" s="1">
        <v>11</v>
      </c>
      <c r="B85" s="114" t="s">
        <v>91</v>
      </c>
      <c r="C85" s="184">
        <v>4.2675159235668794</v>
      </c>
      <c r="D85" s="185">
        <v>-1.3661114765369087</v>
      </c>
      <c r="E85" s="184">
        <v>3.8462073764787754</v>
      </c>
      <c r="F85" s="185">
        <f t="shared" si="19"/>
        <v>-0.42130854708810395</v>
      </c>
      <c r="G85" s="184">
        <v>3.2501179801793301</v>
      </c>
      <c r="H85" s="185">
        <f t="shared" si="19"/>
        <v>-0.59608939629944535</v>
      </c>
      <c r="I85" s="184">
        <v>3.9406060606060604</v>
      </c>
      <c r="J85" s="185">
        <f t="shared" si="19"/>
        <v>0.69048808042673038</v>
      </c>
      <c r="K85" s="184">
        <v>5.841721371261853</v>
      </c>
      <c r="L85" s="185">
        <f t="shared" si="20"/>
        <v>1.9011153106557925</v>
      </c>
      <c r="M85" s="184">
        <v>3.7185978578383643</v>
      </c>
      <c r="N85" s="185">
        <f t="shared" si="21"/>
        <v>-2.1231235134234887</v>
      </c>
      <c r="O85" s="185">
        <f t="shared" si="22"/>
        <v>-0.54891806572851509</v>
      </c>
    </row>
    <row r="86" spans="1:16" x14ac:dyDescent="0.25">
      <c r="A86" s="1">
        <v>12</v>
      </c>
      <c r="B86" s="114" t="s">
        <v>93</v>
      </c>
      <c r="C86" s="184">
        <v>4.2955615332885007</v>
      </c>
      <c r="D86" s="185">
        <v>-1.1920341003680175</v>
      </c>
      <c r="E86" s="184">
        <v>2.8384615384615386</v>
      </c>
      <c r="F86" s="185">
        <f t="shared" si="19"/>
        <v>-1.4570999948269621</v>
      </c>
      <c r="G86" s="184">
        <v>3.1969068276122217</v>
      </c>
      <c r="H86" s="185">
        <f t="shared" si="19"/>
        <v>0.35844528915068308</v>
      </c>
      <c r="I86" s="184">
        <v>3.2061803444782169</v>
      </c>
      <c r="J86" s="185">
        <f t="shared" si="19"/>
        <v>9.2735168659952016E-3</v>
      </c>
      <c r="K86" s="184">
        <v>5.1691045308597934</v>
      </c>
      <c r="L86" s="185">
        <f t="shared" si="20"/>
        <v>1.9629241863815765</v>
      </c>
      <c r="M86" s="184">
        <v>6.0773722627737223</v>
      </c>
      <c r="N86" s="185">
        <f t="shared" si="21"/>
        <v>0.90826773191392896</v>
      </c>
      <c r="O86" s="185">
        <f t="shared" si="22"/>
        <v>1.7818107294852217</v>
      </c>
    </row>
    <row r="87" spans="1:16" ht="15.75" x14ac:dyDescent="0.25">
      <c r="B87" s="117" t="s">
        <v>30</v>
      </c>
      <c r="C87" s="186">
        <v>4.101913185785536</v>
      </c>
      <c r="D87" s="187">
        <v>-0.78063427579318567</v>
      </c>
      <c r="E87" s="186">
        <v>3.7144348105330764</v>
      </c>
      <c r="F87" s="187">
        <f t="shared" si="19"/>
        <v>-0.38747837525245954</v>
      </c>
      <c r="G87" s="186">
        <v>3.0142587737454578</v>
      </c>
      <c r="H87" s="187">
        <f t="shared" si="19"/>
        <v>-0.70017603678761864</v>
      </c>
      <c r="I87" s="186">
        <v>3.2251008441801474</v>
      </c>
      <c r="J87" s="187">
        <f t="shared" si="19"/>
        <v>0.21084207043468961</v>
      </c>
      <c r="K87" s="186">
        <v>4.2040961812646911</v>
      </c>
      <c r="L87" s="187">
        <f t="shared" si="20"/>
        <v>0.97899533708454367</v>
      </c>
      <c r="M87" s="186">
        <v>4.7572892825156732</v>
      </c>
      <c r="N87" s="187">
        <v>0.55319310125098209</v>
      </c>
      <c r="O87" s="187">
        <v>0.65537609673013719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1:16" ht="48.75" customHeight="1" thickBot="1" x14ac:dyDescent="0.3">
      <c r="B92" s="270" t="s">
        <v>297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CONCATENATE("dif ",RIGHT(2019,2),"/",RIGHT(2018,2))</f>
        <v>dif 19/18</v>
      </c>
      <c r="E96" s="113" t="s">
        <v>69</v>
      </c>
      <c r="F96" s="112" t="str">
        <f>CONCATENATE("dif ",RIGHT(E95,2),"/",RIGHT(C95,2))</f>
        <v>dif 20/19</v>
      </c>
      <c r="G96" s="113" t="s">
        <v>69</v>
      </c>
      <c r="H96" s="112" t="str">
        <f>CONCATENATE("dif ",RIGHT(G95,2),"/",RIGHT(E95,2))</f>
        <v>dif 21/20</v>
      </c>
      <c r="I96" s="113" t="s">
        <v>69</v>
      </c>
      <c r="J96" s="112" t="str">
        <f>CONCATENATE("dif ",RIGHT(I95,2),"/",RIGHT(G95,2))</f>
        <v>dif 22/21</v>
      </c>
      <c r="K96" s="113" t="s">
        <v>69</v>
      </c>
      <c r="L96" s="112" t="str">
        <f>CONCATENATE("dif ",RIGHT(K95,2),"/",RIGHT(I95,2))</f>
        <v>dif 23/22</v>
      </c>
      <c r="M96" s="113" t="s">
        <v>69</v>
      </c>
      <c r="N96" s="112" t="str">
        <f>CONCATENATE("dif ",RIGHT(M95,2),"/",RIGHT(K95,2))</f>
        <v>dif 24/23</v>
      </c>
      <c r="O96" s="112" t="str">
        <f>CONCATENATE("dif ",RIGHT(M95,2),"/",RIGHT(C95,2))</f>
        <v>dif 24/19</v>
      </c>
    </row>
    <row r="97" spans="2:15" x14ac:dyDescent="0.25">
      <c r="B97" s="114" t="s">
        <v>71</v>
      </c>
      <c r="C97" s="184">
        <v>8.7258313918726671</v>
      </c>
      <c r="D97" s="185">
        <v>-0.12724211856814449</v>
      </c>
      <c r="E97" s="184">
        <v>8.8097432995524461</v>
      </c>
      <c r="F97" s="185">
        <f t="shared" ref="F97:J99" si="23">IFERROR(E97-C97,"-")</f>
        <v>8.3911907679778963E-2</v>
      </c>
      <c r="G97" s="184">
        <v>7.5142624286878563</v>
      </c>
      <c r="H97" s="185">
        <f t="shared" si="23"/>
        <v>-1.2954808708645897</v>
      </c>
      <c r="I97" s="184">
        <v>8.0387403221823561</v>
      </c>
      <c r="J97" s="185">
        <f t="shared" si="23"/>
        <v>0.5244778934944998</v>
      </c>
      <c r="K97" s="184">
        <v>8.0776569159140159</v>
      </c>
      <c r="L97" s="185">
        <f t="shared" ref="L97:L99" si="24">IFERROR(K97-I97,"-")</f>
        <v>3.8916593731659788E-2</v>
      </c>
      <c r="M97" s="184">
        <v>8.2303954663556951</v>
      </c>
      <c r="N97" s="185">
        <f t="shared" ref="N97:N99" si="25">IFERROR(M97-K97,"-")</f>
        <v>0.15273855044167917</v>
      </c>
      <c r="O97" s="185">
        <f t="shared" ref="O97" si="26">IFERROR(M97-C97,"-")</f>
        <v>-0.49543592551697202</v>
      </c>
    </row>
    <row r="98" spans="2:15" x14ac:dyDescent="0.25">
      <c r="B98" s="114" t="s">
        <v>73</v>
      </c>
      <c r="C98" s="184">
        <v>8.2012929517063338</v>
      </c>
      <c r="D98" s="185">
        <v>-0.1801691496029143</v>
      </c>
      <c r="E98" s="184">
        <v>8.0829859183364459</v>
      </c>
      <c r="F98" s="185">
        <f t="shared" si="23"/>
        <v>-0.1183070333698879</v>
      </c>
      <c r="G98" s="184">
        <v>6.4283309957924262</v>
      </c>
      <c r="H98" s="185">
        <f t="shared" si="23"/>
        <v>-1.6546549225440197</v>
      </c>
      <c r="I98" s="184">
        <v>7.1223893676062513</v>
      </c>
      <c r="J98" s="185">
        <f t="shared" si="23"/>
        <v>0.69405837181382513</v>
      </c>
      <c r="K98" s="184">
        <v>7.6832126923194721</v>
      </c>
      <c r="L98" s="185">
        <f t="shared" si="24"/>
        <v>0.56082332471322083</v>
      </c>
      <c r="M98" s="184">
        <v>7.4371709453478081</v>
      </c>
      <c r="N98" s="185">
        <f t="shared" si="25"/>
        <v>-0.24604174697166403</v>
      </c>
      <c r="O98" s="185">
        <f>IFERROR(M98-C98,"-")</f>
        <v>-0.76412200635852567</v>
      </c>
    </row>
    <row r="99" spans="2:15" x14ac:dyDescent="0.25">
      <c r="B99" s="114" t="s">
        <v>75</v>
      </c>
      <c r="C99" s="184">
        <v>7.4035800737809616</v>
      </c>
      <c r="D99" s="185">
        <v>-0.43827937582651089</v>
      </c>
      <c r="E99" s="184">
        <v>9.413782510751588</v>
      </c>
      <c r="F99" s="185">
        <f t="shared" si="23"/>
        <v>2.0102024369706264</v>
      </c>
      <c r="G99" s="184">
        <v>7.1092631092631091</v>
      </c>
      <c r="H99" s="185">
        <f t="shared" si="23"/>
        <v>-2.3045194014884789</v>
      </c>
      <c r="I99" s="184">
        <v>7.2840891870321167</v>
      </c>
      <c r="J99" s="185">
        <f t="shared" si="23"/>
        <v>0.1748260777690076</v>
      </c>
      <c r="K99" s="184">
        <v>7.3495983117988963</v>
      </c>
      <c r="L99" s="185">
        <f t="shared" si="24"/>
        <v>6.5509124766779614E-2</v>
      </c>
      <c r="M99" s="184">
        <v>7.247811011487812</v>
      </c>
      <c r="N99" s="185">
        <f t="shared" si="25"/>
        <v>-0.10178730031108429</v>
      </c>
      <c r="O99" s="185">
        <f t="shared" ref="O99:O102" si="27">IFERROR(M99-C99,"-")</f>
        <v>-0.15576906229314957</v>
      </c>
    </row>
    <row r="100" spans="2:15" x14ac:dyDescent="0.25">
      <c r="B100" s="114" t="s">
        <v>77</v>
      </c>
      <c r="C100" s="184">
        <v>7.6224203684804213</v>
      </c>
      <c r="D100" s="185">
        <v>0.19847734431509245</v>
      </c>
      <c r="E100" s="184" t="s">
        <v>249</v>
      </c>
      <c r="F100" s="185" t="str">
        <f>IFERROR(E100-C100,"-")</f>
        <v>-</v>
      </c>
      <c r="G100" s="184">
        <v>6.6948441247002402</v>
      </c>
      <c r="H100" s="185" t="str">
        <f>IFERROR(G100-E100,"-")</f>
        <v>-</v>
      </c>
      <c r="I100" s="184">
        <v>6.9411300003077905</v>
      </c>
      <c r="J100" s="185">
        <f>IFERROR(I100-G100,"-")</f>
        <v>0.24628587560755033</v>
      </c>
      <c r="K100" s="184">
        <v>6.9855571525532003</v>
      </c>
      <c r="L100" s="185">
        <f>IFERROR(K100-I100,"-")</f>
        <v>4.4427152245409829E-2</v>
      </c>
      <c r="M100" s="184">
        <v>7.1371846983741074</v>
      </c>
      <c r="N100" s="185">
        <f>IFERROR(M100-K100,"-")</f>
        <v>0.15162754582090709</v>
      </c>
      <c r="O100" s="185">
        <f t="shared" si="27"/>
        <v>-0.48523567010631385</v>
      </c>
    </row>
    <row r="101" spans="2:15" x14ac:dyDescent="0.25">
      <c r="B101" s="114" t="s">
        <v>79</v>
      </c>
      <c r="C101" s="184">
        <v>7.3715989877033259</v>
      </c>
      <c r="D101" s="185">
        <v>-0.27270861119950052</v>
      </c>
      <c r="E101" s="184" t="s">
        <v>249</v>
      </c>
      <c r="F101" s="185" t="str">
        <f t="shared" ref="F101:J109" si="28">IFERROR(E101-C101,"-")</f>
        <v>-</v>
      </c>
      <c r="G101" s="184">
        <v>5.6652285567539806</v>
      </c>
      <c r="H101" s="185" t="str">
        <f t="shared" si="28"/>
        <v>-</v>
      </c>
      <c r="I101" s="184">
        <v>7.0874125071715435</v>
      </c>
      <c r="J101" s="185">
        <f t="shared" si="28"/>
        <v>1.4221839504175628</v>
      </c>
      <c r="K101" s="184">
        <v>7.2427163643341723</v>
      </c>
      <c r="L101" s="185">
        <f t="shared" ref="L101:L109" si="29">IFERROR(K101-I101,"-")</f>
        <v>0.15530385716262884</v>
      </c>
      <c r="M101" s="184">
        <v>6.9829152891334907</v>
      </c>
      <c r="N101" s="185">
        <f t="shared" ref="N101:N108" si="30">IFERROR(M101-K101,"-")</f>
        <v>-0.25980107520068163</v>
      </c>
      <c r="O101" s="185">
        <f t="shared" si="27"/>
        <v>-0.3886836985698352</v>
      </c>
    </row>
    <row r="102" spans="2:15" x14ac:dyDescent="0.25">
      <c r="B102" s="114" t="s">
        <v>81</v>
      </c>
      <c r="C102" s="184">
        <v>8.0316080888398567</v>
      </c>
      <c r="D102" s="185">
        <v>0.37472697287067103</v>
      </c>
      <c r="E102" s="184" t="s">
        <v>249</v>
      </c>
      <c r="F102" s="185" t="str">
        <f t="shared" si="28"/>
        <v>-</v>
      </c>
      <c r="G102" s="184">
        <v>6.1660284463894968</v>
      </c>
      <c r="H102" s="185" t="str">
        <f t="shared" si="28"/>
        <v>-</v>
      </c>
      <c r="I102" s="184">
        <v>7.2050444253367729</v>
      </c>
      <c r="J102" s="185">
        <f t="shared" si="28"/>
        <v>1.0390159789472762</v>
      </c>
      <c r="K102" s="184">
        <v>7.3186980026877029</v>
      </c>
      <c r="L102" s="185">
        <f t="shared" si="29"/>
        <v>0.11365357735092996</v>
      </c>
      <c r="M102" s="184">
        <v>7.2094211786694702</v>
      </c>
      <c r="N102" s="185">
        <f t="shared" si="30"/>
        <v>-0.10927682401823269</v>
      </c>
      <c r="O102" s="185">
        <f t="shared" si="27"/>
        <v>-0.82218691017038648</v>
      </c>
    </row>
    <row r="103" spans="2:15" x14ac:dyDescent="0.25">
      <c r="B103" s="114" t="s">
        <v>83</v>
      </c>
      <c r="C103" s="184">
        <v>8.8261690582168679</v>
      </c>
      <c r="D103" s="185">
        <v>0.43331592635715133</v>
      </c>
      <c r="E103" s="184" t="s">
        <v>249</v>
      </c>
      <c r="F103" s="185" t="str">
        <f t="shared" si="28"/>
        <v>-</v>
      </c>
      <c r="G103" s="184">
        <v>6.9288217653647433</v>
      </c>
      <c r="H103" s="185" t="str">
        <f t="shared" si="28"/>
        <v>-</v>
      </c>
      <c r="I103" s="184">
        <v>7.7729228273877222</v>
      </c>
      <c r="J103" s="185">
        <f t="shared" si="28"/>
        <v>0.84410106202297897</v>
      </c>
      <c r="K103" s="184">
        <v>8.1872381533455361</v>
      </c>
      <c r="L103" s="185">
        <f t="shared" si="29"/>
        <v>0.41431532595781384</v>
      </c>
      <c r="M103" s="184">
        <v>7.7253439183229169</v>
      </c>
      <c r="N103" s="185">
        <f t="shared" si="30"/>
        <v>-0.46189423502261917</v>
      </c>
      <c r="O103" s="185">
        <f>IFERROR(M103-C103,"-")</f>
        <v>-1.100825139893951</v>
      </c>
    </row>
    <row r="104" spans="2:15" x14ac:dyDescent="0.25">
      <c r="B104" s="114" t="s">
        <v>85</v>
      </c>
      <c r="C104" s="184">
        <v>8.7305403838525617</v>
      </c>
      <c r="D104" s="185">
        <v>0.17278302760985831</v>
      </c>
      <c r="E104" s="184">
        <v>7.3959975055275242</v>
      </c>
      <c r="F104" s="185">
        <f t="shared" si="28"/>
        <v>-1.3345428783250375</v>
      </c>
      <c r="G104" s="184">
        <v>7.8653993334156276</v>
      </c>
      <c r="H104" s="185">
        <f t="shared" si="28"/>
        <v>0.46940182788810336</v>
      </c>
      <c r="I104" s="184">
        <v>8.2201171517481235</v>
      </c>
      <c r="J104" s="185">
        <f t="shared" si="28"/>
        <v>0.35471781833249594</v>
      </c>
      <c r="K104" s="184">
        <v>8.4153045525416381</v>
      </c>
      <c r="L104" s="185">
        <f t="shared" si="29"/>
        <v>0.1951874007935146</v>
      </c>
      <c r="M104" s="184">
        <v>7.9033183772667792</v>
      </c>
      <c r="N104" s="185">
        <f t="shared" si="30"/>
        <v>-0.5119861752748589</v>
      </c>
      <c r="O104" s="185">
        <f>IFERROR(M104-C104,"-")</f>
        <v>-0.82722200658578249</v>
      </c>
    </row>
    <row r="105" spans="2:15" x14ac:dyDescent="0.25">
      <c r="B105" s="114" t="s">
        <v>87</v>
      </c>
      <c r="C105" s="184">
        <v>8.3613096098065149</v>
      </c>
      <c r="D105" s="185">
        <v>0.38162828893502532</v>
      </c>
      <c r="E105" s="184">
        <v>6.7584219059628898</v>
      </c>
      <c r="F105" s="185">
        <f t="shared" si="28"/>
        <v>-1.6028877038436251</v>
      </c>
      <c r="G105" s="184">
        <v>7.5428242806433063</v>
      </c>
      <c r="H105" s="185">
        <f t="shared" si="28"/>
        <v>0.78440237468041651</v>
      </c>
      <c r="I105" s="184">
        <v>7.6188169771045304</v>
      </c>
      <c r="J105" s="185">
        <f t="shared" si="28"/>
        <v>7.5992696461224085E-2</v>
      </c>
      <c r="K105" s="184">
        <v>7.7166896208928328</v>
      </c>
      <c r="L105" s="185">
        <f t="shared" si="29"/>
        <v>9.7872643788302405E-2</v>
      </c>
      <c r="M105" s="184">
        <v>7.5369796698973035</v>
      </c>
      <c r="N105" s="185">
        <f t="shared" si="30"/>
        <v>-0.17970995099552933</v>
      </c>
      <c r="O105" s="185">
        <f t="shared" ref="O105:O108" si="31">IFERROR(M105-C105,"-")</f>
        <v>-0.82432993990921144</v>
      </c>
    </row>
    <row r="106" spans="2:15" x14ac:dyDescent="0.25">
      <c r="B106" s="114" t="s">
        <v>89</v>
      </c>
      <c r="C106" s="184">
        <v>7.8410055764518436</v>
      </c>
      <c r="D106" s="185">
        <v>0.29446728307901093</v>
      </c>
      <c r="E106" s="184">
        <v>5.2482198086743868</v>
      </c>
      <c r="F106" s="185">
        <f t="shared" si="28"/>
        <v>-2.5927857677774568</v>
      </c>
      <c r="G106" s="184">
        <v>7.2200422688346748</v>
      </c>
      <c r="H106" s="185">
        <f t="shared" si="28"/>
        <v>1.9718224601602881</v>
      </c>
      <c r="I106" s="184">
        <v>7.3642739313724546</v>
      </c>
      <c r="J106" s="185">
        <f t="shared" si="28"/>
        <v>0.14423166253777975</v>
      </c>
      <c r="K106" s="184">
        <v>7.4843275943999705</v>
      </c>
      <c r="L106" s="185">
        <f t="shared" si="29"/>
        <v>0.12005366302751597</v>
      </c>
      <c r="M106" s="184">
        <v>7.1732973526425852</v>
      </c>
      <c r="N106" s="185">
        <f t="shared" si="30"/>
        <v>-0.31103024175738536</v>
      </c>
      <c r="O106" s="185">
        <f t="shared" si="31"/>
        <v>-0.66770822380925843</v>
      </c>
    </row>
    <row r="107" spans="2:15" x14ac:dyDescent="0.25">
      <c r="B107" s="114" t="s">
        <v>91</v>
      </c>
      <c r="C107" s="184">
        <v>7.9143080578698832</v>
      </c>
      <c r="D107" s="185">
        <v>-3.8544661270353942E-2</v>
      </c>
      <c r="E107" s="184">
        <v>7.2074655905455067</v>
      </c>
      <c r="F107" s="185">
        <f t="shared" si="28"/>
        <v>-0.7068424673243765</v>
      </c>
      <c r="G107" s="184">
        <v>7.6835052797669618</v>
      </c>
      <c r="H107" s="185">
        <f t="shared" si="28"/>
        <v>0.47603968922145512</v>
      </c>
      <c r="I107" s="184">
        <v>7.444712746769695</v>
      </c>
      <c r="J107" s="185">
        <f t="shared" si="28"/>
        <v>-0.23879253299726688</v>
      </c>
      <c r="K107" s="184">
        <v>7.585129652825815</v>
      </c>
      <c r="L107" s="185">
        <f t="shared" si="29"/>
        <v>0.14041690605612001</v>
      </c>
      <c r="M107" s="184">
        <v>7.3286089531181835</v>
      </c>
      <c r="N107" s="185">
        <f t="shared" si="30"/>
        <v>-0.25652069970763147</v>
      </c>
      <c r="O107" s="185">
        <f t="shared" si="31"/>
        <v>-0.58569910475169973</v>
      </c>
    </row>
    <row r="108" spans="2:15" x14ac:dyDescent="0.25">
      <c r="B108" s="114" t="s">
        <v>93</v>
      </c>
      <c r="C108" s="184">
        <v>8.1596008245134186</v>
      </c>
      <c r="D108" s="185">
        <v>0.43938312843116911</v>
      </c>
      <c r="E108" s="184">
        <v>7.2810240764077738</v>
      </c>
      <c r="F108" s="185">
        <f t="shared" si="28"/>
        <v>-0.87857674810564479</v>
      </c>
      <c r="G108" s="184">
        <v>7.6686953107471396</v>
      </c>
      <c r="H108" s="185">
        <f t="shared" si="28"/>
        <v>0.38767123433936579</v>
      </c>
      <c r="I108" s="184">
        <v>7.4694431779887802</v>
      </c>
      <c r="J108" s="185">
        <f t="shared" si="28"/>
        <v>-0.1992521327583594</v>
      </c>
      <c r="K108" s="184">
        <v>7.5471765135078055</v>
      </c>
      <c r="L108" s="185">
        <f t="shared" si="29"/>
        <v>7.7733335519025282E-2</v>
      </c>
      <c r="M108" s="184">
        <v>7.3534830273656508</v>
      </c>
      <c r="N108" s="185">
        <f t="shared" si="30"/>
        <v>-0.19369348614215465</v>
      </c>
      <c r="O108" s="185">
        <f t="shared" si="31"/>
        <v>-0.80611779714776777</v>
      </c>
    </row>
    <row r="109" spans="2:15" ht="15.75" x14ac:dyDescent="0.25">
      <c r="B109" s="117" t="s">
        <v>30</v>
      </c>
      <c r="C109" s="186">
        <v>8.0907406332579939</v>
      </c>
      <c r="D109" s="187">
        <v>0.10363465458614662</v>
      </c>
      <c r="E109" s="186">
        <v>8.0875504117928827</v>
      </c>
      <c r="F109" s="187">
        <f t="shared" si="28"/>
        <v>-3.1902214651111649E-3</v>
      </c>
      <c r="G109" s="186">
        <v>7.3785757968639158</v>
      </c>
      <c r="H109" s="187">
        <f t="shared" si="28"/>
        <v>-0.70897461492896685</v>
      </c>
      <c r="I109" s="186">
        <v>7.4599360119472946</v>
      </c>
      <c r="J109" s="187">
        <f t="shared" si="28"/>
        <v>8.1360215083378762E-2</v>
      </c>
      <c r="K109" s="186">
        <v>7.6289370963820513</v>
      </c>
      <c r="L109" s="187">
        <f t="shared" si="29"/>
        <v>0.1690010844347567</v>
      </c>
      <c r="M109" s="186">
        <v>7.432853452385908</v>
      </c>
      <c r="N109" s="187">
        <v>-0.19608364399614331</v>
      </c>
      <c r="O109" s="187">
        <v>-0.65788718087208586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4" spans="1:16" ht="48.75" customHeight="1" thickBot="1" x14ac:dyDescent="0.3">
      <c r="B114" s="270" t="s">
        <v>298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CONCATENATE("dif ",RIGHT(2019,2),"/",RIGHT(2018,2))</f>
        <v>dif 19/18</v>
      </c>
      <c r="E118" s="113" t="s">
        <v>69</v>
      </c>
      <c r="F118" s="112" t="str">
        <f>CONCATENATE("dif ",RIGHT(E117,2),"/",RIGHT(C117,2))</f>
        <v>dif 20/19</v>
      </c>
      <c r="G118" s="113" t="s">
        <v>69</v>
      </c>
      <c r="H118" s="112" t="str">
        <f>CONCATENATE("dif ",RIGHT(G117,2),"/",RIGHT(E117,2))</f>
        <v>dif 21/20</v>
      </c>
      <c r="I118" s="113" t="s">
        <v>69</v>
      </c>
      <c r="J118" s="112" t="str">
        <f>CONCATENATE("dif ",RIGHT(I117,2),"/",RIGHT(G117,2))</f>
        <v>dif 22/21</v>
      </c>
      <c r="K118" s="113" t="s">
        <v>69</v>
      </c>
      <c r="L118" s="112" t="str">
        <f>CONCATENATE("dif ",RIGHT(K117,2),"/",RIGHT(I117,2))</f>
        <v>dif 23/22</v>
      </c>
      <c r="M118" s="113" t="s">
        <v>69</v>
      </c>
      <c r="N118" s="112" t="str">
        <f>CONCATENATE("dif ",RIGHT(M117,2),"/",RIGHT(K117,2))</f>
        <v>dif 24/23</v>
      </c>
      <c r="O118" s="112" t="str">
        <f>CONCATENATE("dif ",RIGHT(M117,2),"/",RIGHT(C117,2))</f>
        <v>dif 24/19</v>
      </c>
    </row>
    <row r="119" spans="1:16" x14ac:dyDescent="0.25">
      <c r="B119" s="114" t="s">
        <v>71</v>
      </c>
      <c r="C119" s="184">
        <v>8.461795758623829</v>
      </c>
      <c r="D119" s="185">
        <v>-0.22722379909060209</v>
      </c>
      <c r="E119" s="184">
        <v>8.7500589594830434</v>
      </c>
      <c r="F119" s="185">
        <f t="shared" ref="F119:J121" si="32">IFERROR(E119-C119,"-")</f>
        <v>0.28826320085921431</v>
      </c>
      <c r="G119" s="184">
        <v>12.152892561983471</v>
      </c>
      <c r="H119" s="185">
        <f t="shared" si="32"/>
        <v>3.4028336025004275</v>
      </c>
      <c r="I119" s="184">
        <v>8.4483703929332918</v>
      </c>
      <c r="J119" s="185">
        <f t="shared" si="32"/>
        <v>-3.7045221690501791</v>
      </c>
      <c r="K119" s="184">
        <v>7.8572825275941032</v>
      </c>
      <c r="L119" s="185">
        <f t="shared" ref="L119:L121" si="33">IFERROR(K119-I119,"-")</f>
        <v>-0.59108786533918867</v>
      </c>
      <c r="M119" s="184">
        <v>8.0684486097496837</v>
      </c>
      <c r="N119" s="185">
        <f t="shared" ref="N119:N121" si="34">IFERROR(M119-K119,"-")</f>
        <v>0.21116608215558053</v>
      </c>
      <c r="O119" s="185">
        <f t="shared" ref="O119" si="35">IFERROR(M119-C119,"-")</f>
        <v>-0.39334714887414535</v>
      </c>
    </row>
    <row r="120" spans="1:16" x14ac:dyDescent="0.25">
      <c r="B120" s="114" t="s">
        <v>73</v>
      </c>
      <c r="C120" s="184">
        <v>7.7122045276012283</v>
      </c>
      <c r="D120" s="185">
        <v>-0.21588495647994321</v>
      </c>
      <c r="E120" s="184">
        <v>7.8022204315516159</v>
      </c>
      <c r="F120" s="185">
        <f t="shared" si="32"/>
        <v>9.001590395038761E-2</v>
      </c>
      <c r="G120" s="184">
        <v>9.7859922178988334</v>
      </c>
      <c r="H120" s="185">
        <f t="shared" si="32"/>
        <v>1.9837717863472175</v>
      </c>
      <c r="I120" s="184">
        <v>7.0618689131863537</v>
      </c>
      <c r="J120" s="185">
        <f t="shared" si="32"/>
        <v>-2.7241233047124798</v>
      </c>
      <c r="K120" s="184">
        <v>7.1998924652344991</v>
      </c>
      <c r="L120" s="185">
        <f t="shared" si="33"/>
        <v>0.13802355204814543</v>
      </c>
      <c r="M120" s="184">
        <v>6.8962858384013899</v>
      </c>
      <c r="N120" s="185">
        <f t="shared" si="34"/>
        <v>-0.30360662683310924</v>
      </c>
      <c r="O120" s="185">
        <f>IFERROR(M120-C120,"-")</f>
        <v>-0.81591868919983845</v>
      </c>
    </row>
    <row r="121" spans="1:16" x14ac:dyDescent="0.25">
      <c r="B121" s="114" t="s">
        <v>75</v>
      </c>
      <c r="C121" s="184">
        <v>7.0681214128885639</v>
      </c>
      <c r="D121" s="185">
        <v>-0.23274179543788609</v>
      </c>
      <c r="E121" s="184">
        <v>9.2818587662337659</v>
      </c>
      <c r="F121" s="185">
        <f t="shared" si="32"/>
        <v>2.2137373533452021</v>
      </c>
      <c r="G121" s="184">
        <v>10.099264705882353</v>
      </c>
      <c r="H121" s="185">
        <f t="shared" si="32"/>
        <v>0.81740593964858732</v>
      </c>
      <c r="I121" s="184">
        <v>6.9234636871508384</v>
      </c>
      <c r="J121" s="185">
        <f t="shared" si="32"/>
        <v>-3.1758010187315149</v>
      </c>
      <c r="K121" s="184">
        <v>6.6670311047941837</v>
      </c>
      <c r="L121" s="185">
        <f t="shared" si="33"/>
        <v>-0.25643258235665467</v>
      </c>
      <c r="M121" s="184">
        <v>6.5950701691255844</v>
      </c>
      <c r="N121" s="185">
        <f t="shared" si="34"/>
        <v>-7.1960935668599291E-2</v>
      </c>
      <c r="O121" s="185">
        <f t="shared" ref="O121:O124" si="36">IFERROR(M121-C121,"-")</f>
        <v>-0.47305124376297947</v>
      </c>
    </row>
    <row r="122" spans="1:16" x14ac:dyDescent="0.25">
      <c r="B122" s="114" t="s">
        <v>77</v>
      </c>
      <c r="C122" s="184">
        <v>7.2946335393754511</v>
      </c>
      <c r="D122" s="185">
        <v>0.19559402124432079</v>
      </c>
      <c r="E122" s="184" t="s">
        <v>249</v>
      </c>
      <c r="F122" s="185" t="str">
        <f>IFERROR(E122-C122,"-")</f>
        <v>-</v>
      </c>
      <c r="G122" s="184">
        <v>9.9811320754716988</v>
      </c>
      <c r="H122" s="185" t="str">
        <f>IFERROR(G122-E122,"-")</f>
        <v>-</v>
      </c>
      <c r="I122" s="184">
        <v>6.9025331526871128</v>
      </c>
      <c r="J122" s="185">
        <f>IFERROR(I122-G122,"-")</f>
        <v>-3.078598922784586</v>
      </c>
      <c r="K122" s="184">
        <v>6.7026205151230664</v>
      </c>
      <c r="L122" s="185">
        <f>IFERROR(K122-I122,"-")</f>
        <v>-0.19991263756404631</v>
      </c>
      <c r="M122" s="184">
        <v>6.7122518964979738</v>
      </c>
      <c r="N122" s="185">
        <f>IFERROR(M122-K122,"-")</f>
        <v>9.6313813749073773E-3</v>
      </c>
      <c r="O122" s="185">
        <f t="shared" si="36"/>
        <v>-0.58238164287747729</v>
      </c>
    </row>
    <row r="123" spans="1:16" x14ac:dyDescent="0.25">
      <c r="B123" s="114" t="s">
        <v>79</v>
      </c>
      <c r="C123" s="184">
        <v>7.0437953972016212</v>
      </c>
      <c r="D123" s="185">
        <v>-0.36097772544262341</v>
      </c>
      <c r="E123" s="184" t="s">
        <v>249</v>
      </c>
      <c r="F123" s="185" t="str">
        <f t="shared" ref="F123:J131" si="37">IFERROR(E123-C123,"-")</f>
        <v>-</v>
      </c>
      <c r="G123" s="184">
        <v>8.518518518518519</v>
      </c>
      <c r="H123" s="185" t="str">
        <f t="shared" si="37"/>
        <v>-</v>
      </c>
      <c r="I123" s="184">
        <v>6.9931297709923665</v>
      </c>
      <c r="J123" s="185">
        <f t="shared" si="37"/>
        <v>-1.5253887475261525</v>
      </c>
      <c r="K123" s="184">
        <v>6.8880018826255389</v>
      </c>
      <c r="L123" s="185">
        <f t="shared" ref="L123:L131" si="38">IFERROR(K123-I123,"-")</f>
        <v>-0.10512788836682763</v>
      </c>
      <c r="M123" s="184">
        <v>6.8473654390934842</v>
      </c>
      <c r="N123" s="185">
        <f t="shared" ref="N123:N130" si="39">IFERROR(M123-K123,"-")</f>
        <v>-4.0636443532054756E-2</v>
      </c>
      <c r="O123" s="185">
        <f t="shared" si="36"/>
        <v>-0.19642995810813701</v>
      </c>
    </row>
    <row r="124" spans="1:16" x14ac:dyDescent="0.25">
      <c r="B124" s="114" t="s">
        <v>81</v>
      </c>
      <c r="C124" s="184">
        <v>7.9292300380228138</v>
      </c>
      <c r="D124" s="185">
        <v>0.47713427701393663</v>
      </c>
      <c r="E124" s="184" t="s">
        <v>249</v>
      </c>
      <c r="F124" s="185" t="str">
        <f t="shared" si="37"/>
        <v>-</v>
      </c>
      <c r="G124" s="184">
        <v>7.2287145242070121</v>
      </c>
      <c r="H124" s="185" t="str">
        <f t="shared" si="37"/>
        <v>-</v>
      </c>
      <c r="I124" s="184">
        <v>7.0899205819045497</v>
      </c>
      <c r="J124" s="185">
        <f t="shared" si="37"/>
        <v>-0.13879394230246245</v>
      </c>
      <c r="K124" s="184">
        <v>7.0327701981644752</v>
      </c>
      <c r="L124" s="185">
        <f t="shared" si="38"/>
        <v>-5.7150383740074417E-2</v>
      </c>
      <c r="M124" s="184">
        <v>6.9228213762590034</v>
      </c>
      <c r="N124" s="185">
        <f t="shared" si="39"/>
        <v>-0.10994882190547184</v>
      </c>
      <c r="O124" s="185">
        <f t="shared" si="36"/>
        <v>-1.0064086617638104</v>
      </c>
    </row>
    <row r="125" spans="1:16" x14ac:dyDescent="0.25">
      <c r="B125" s="114" t="s">
        <v>83</v>
      </c>
      <c r="C125" s="184">
        <v>9.0316259708614659</v>
      </c>
      <c r="D125" s="185">
        <v>0.74443833289237027</v>
      </c>
      <c r="E125" s="184" t="s">
        <v>249</v>
      </c>
      <c r="F125" s="185" t="str">
        <f t="shared" si="37"/>
        <v>-</v>
      </c>
      <c r="G125" s="184">
        <v>6.4239951030401956</v>
      </c>
      <c r="H125" s="185" t="str">
        <f t="shared" si="37"/>
        <v>-</v>
      </c>
      <c r="I125" s="184">
        <v>7.6534467912677915</v>
      </c>
      <c r="J125" s="185">
        <f t="shared" si="37"/>
        <v>1.2294516882275959</v>
      </c>
      <c r="K125" s="184">
        <v>8.108403049520982</v>
      </c>
      <c r="L125" s="185">
        <f t="shared" si="38"/>
        <v>0.45495625825319053</v>
      </c>
      <c r="M125" s="184">
        <v>7.6405631255651523</v>
      </c>
      <c r="N125" s="185">
        <f t="shared" si="39"/>
        <v>-0.46783992395582974</v>
      </c>
      <c r="O125" s="185">
        <f>IFERROR(M125-C125,"-")</f>
        <v>-1.3910628452963136</v>
      </c>
    </row>
    <row r="126" spans="1:16" x14ac:dyDescent="0.25">
      <c r="B126" s="114" t="s">
        <v>85</v>
      </c>
      <c r="C126" s="184">
        <v>8.7835172653419153</v>
      </c>
      <c r="D126" s="185">
        <v>0.29794025887195019</v>
      </c>
      <c r="E126" s="184">
        <v>7.2573462310640631</v>
      </c>
      <c r="F126" s="185">
        <f t="shared" si="37"/>
        <v>-1.5261710342778523</v>
      </c>
      <c r="G126" s="184">
        <v>7.9384951387910387</v>
      </c>
      <c r="H126" s="185">
        <f t="shared" si="37"/>
        <v>0.68114890772697567</v>
      </c>
      <c r="I126" s="184">
        <v>8.2839328099324447</v>
      </c>
      <c r="J126" s="185">
        <f t="shared" si="37"/>
        <v>0.345437671141406</v>
      </c>
      <c r="K126" s="184">
        <v>8.2147539802607881</v>
      </c>
      <c r="L126" s="185">
        <f t="shared" si="38"/>
        <v>-6.9178829671656672E-2</v>
      </c>
      <c r="M126" s="184">
        <v>7.6770740552233105</v>
      </c>
      <c r="N126" s="185">
        <f t="shared" si="39"/>
        <v>-0.53767992503747752</v>
      </c>
      <c r="O126" s="185">
        <f>IFERROR(M126-C126,"-")</f>
        <v>-1.1064432101186048</v>
      </c>
    </row>
    <row r="127" spans="1:16" x14ac:dyDescent="0.25">
      <c r="B127" s="114" t="s">
        <v>87</v>
      </c>
      <c r="C127" s="184">
        <v>8.4090450337579181</v>
      </c>
      <c r="D127" s="185">
        <v>0.46398409782418248</v>
      </c>
      <c r="E127" s="184">
        <v>6.9742889647326507</v>
      </c>
      <c r="F127" s="185">
        <f t="shared" si="37"/>
        <v>-1.4347560690252674</v>
      </c>
      <c r="G127" s="184">
        <v>7.5752586206896551</v>
      </c>
      <c r="H127" s="185">
        <f t="shared" si="37"/>
        <v>0.60096965595700436</v>
      </c>
      <c r="I127" s="184">
        <v>7.5322011429390372</v>
      </c>
      <c r="J127" s="185">
        <f t="shared" si="37"/>
        <v>-4.3057477750617856E-2</v>
      </c>
      <c r="K127" s="184">
        <v>7.2474372453673279</v>
      </c>
      <c r="L127" s="185">
        <f t="shared" si="38"/>
        <v>-0.28476389757170928</v>
      </c>
      <c r="M127" s="184">
        <v>7.2730435611476505</v>
      </c>
      <c r="N127" s="185">
        <f t="shared" si="39"/>
        <v>2.5606315780322575E-2</v>
      </c>
      <c r="O127" s="185">
        <f t="shared" ref="O127:O130" si="40">IFERROR(M127-C127,"-")</f>
        <v>-1.1360014726102676</v>
      </c>
    </row>
    <row r="128" spans="1:16" x14ac:dyDescent="0.25">
      <c r="A128" s="120"/>
      <c r="B128" s="114" t="s">
        <v>89</v>
      </c>
      <c r="C128" s="184">
        <v>8.0838954390029709</v>
      </c>
      <c r="D128" s="185">
        <v>0.46418705838465524</v>
      </c>
      <c r="E128" s="184">
        <v>5.0265500306936772</v>
      </c>
      <c r="F128" s="185">
        <f t="shared" si="37"/>
        <v>-3.0573454083092937</v>
      </c>
      <c r="G128" s="184">
        <v>7.3358822305451516</v>
      </c>
      <c r="H128" s="185">
        <f t="shared" si="37"/>
        <v>2.3093321998514744</v>
      </c>
      <c r="I128" s="184">
        <v>7.32884985391577</v>
      </c>
      <c r="J128" s="185">
        <f t="shared" si="37"/>
        <v>-7.0323766293816092E-3</v>
      </c>
      <c r="K128" s="184">
        <v>7.4310219287105239</v>
      </c>
      <c r="L128" s="185">
        <f t="shared" si="38"/>
        <v>0.10217207479475388</v>
      </c>
      <c r="M128" s="184">
        <v>7.0879788979316114</v>
      </c>
      <c r="N128" s="185">
        <f t="shared" si="39"/>
        <v>-0.34304303077891252</v>
      </c>
      <c r="O128" s="185">
        <f t="shared" si="40"/>
        <v>-0.99591654107135952</v>
      </c>
    </row>
    <row r="129" spans="2:16" x14ac:dyDescent="0.25">
      <c r="B129" s="114" t="s">
        <v>91</v>
      </c>
      <c r="C129" s="184">
        <v>7.5981980814104224</v>
      </c>
      <c r="D129" s="185">
        <v>7.3892067596688094E-2</v>
      </c>
      <c r="E129" s="184">
        <v>7.6071662089708383</v>
      </c>
      <c r="F129" s="185">
        <f t="shared" si="37"/>
        <v>8.9681275604158728E-3</v>
      </c>
      <c r="G129" s="184">
        <v>7.2370156754132999</v>
      </c>
      <c r="H129" s="185">
        <f t="shared" si="37"/>
        <v>-0.37015053355753835</v>
      </c>
      <c r="I129" s="184">
        <v>6.9267018861860477</v>
      </c>
      <c r="J129" s="185">
        <f t="shared" si="37"/>
        <v>-0.31031378922725228</v>
      </c>
      <c r="K129" s="184">
        <v>6.9971041900596891</v>
      </c>
      <c r="L129" s="185">
        <f t="shared" si="38"/>
        <v>7.0402303873641436E-2</v>
      </c>
      <c r="M129" s="184">
        <v>6.6929785888171134</v>
      </c>
      <c r="N129" s="185">
        <f t="shared" si="39"/>
        <v>-0.3041256012425757</v>
      </c>
      <c r="O129" s="185">
        <f t="shared" si="40"/>
        <v>-0.90521949259330903</v>
      </c>
    </row>
    <row r="130" spans="2:16" x14ac:dyDescent="0.25">
      <c r="B130" s="114" t="s">
        <v>93</v>
      </c>
      <c r="C130" s="184">
        <v>7.9128610584018553</v>
      </c>
      <c r="D130" s="185">
        <v>0.44868474986191043</v>
      </c>
      <c r="E130" s="184">
        <v>7.4396250000000004</v>
      </c>
      <c r="F130" s="185">
        <f t="shared" si="37"/>
        <v>-0.4732360584018549</v>
      </c>
      <c r="G130" s="184">
        <v>7.7394258885548375</v>
      </c>
      <c r="H130" s="185">
        <f t="shared" si="37"/>
        <v>0.29980088855483711</v>
      </c>
      <c r="I130" s="184">
        <v>6.9646990380020366</v>
      </c>
      <c r="J130" s="185">
        <f t="shared" si="37"/>
        <v>-0.77472685055280088</v>
      </c>
      <c r="K130" s="184">
        <v>7.1482471596087249</v>
      </c>
      <c r="L130" s="185">
        <f t="shared" si="38"/>
        <v>0.18354812160668832</v>
      </c>
      <c r="M130" s="184">
        <v>6.9360909000299014</v>
      </c>
      <c r="N130" s="185">
        <f t="shared" si="39"/>
        <v>-0.21215625957882356</v>
      </c>
      <c r="O130" s="185">
        <f t="shared" si="40"/>
        <v>-0.97677015837195391</v>
      </c>
    </row>
    <row r="131" spans="2:16" ht="15.75" x14ac:dyDescent="0.25">
      <c r="B131" s="117" t="s">
        <v>30</v>
      </c>
      <c r="C131" s="186">
        <v>7.9551306172604335</v>
      </c>
      <c r="D131" s="187">
        <v>0.19672221056334127</v>
      </c>
      <c r="E131" s="186">
        <v>8.0109965119692017</v>
      </c>
      <c r="F131" s="187">
        <f t="shared" si="37"/>
        <v>5.5865894708768238E-2</v>
      </c>
      <c r="G131" s="186">
        <v>7.4775465267941037</v>
      </c>
      <c r="H131" s="187">
        <f t="shared" si="37"/>
        <v>-0.53344998517509801</v>
      </c>
      <c r="I131" s="186">
        <v>7.3151504214895207</v>
      </c>
      <c r="J131" s="187">
        <f t="shared" si="37"/>
        <v>-0.16239610530458304</v>
      </c>
      <c r="K131" s="186">
        <v>7.2919783012521053</v>
      </c>
      <c r="L131" s="187">
        <f t="shared" si="38"/>
        <v>-2.3172120237415328E-2</v>
      </c>
      <c r="M131" s="186">
        <v>7.1072842722383207</v>
      </c>
      <c r="N131" s="187">
        <v>-0.18469402901378462</v>
      </c>
      <c r="O131" s="187">
        <v>-0.84784634502211276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299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CONCATENATE("dif ",RIGHT(2019,2),"/",RIGHT(2018,2))</f>
        <v>dif 19/18</v>
      </c>
      <c r="E140" s="113" t="s">
        <v>69</v>
      </c>
      <c r="F140" s="112" t="str">
        <f>CONCATENATE("dif ",RIGHT(E139,2),"/",RIGHT(C139,2))</f>
        <v>dif 20/19</v>
      </c>
      <c r="G140" s="113" t="s">
        <v>69</v>
      </c>
      <c r="H140" s="112" t="str">
        <f>CONCATENATE("dif ",RIGHT(G139,2),"/",RIGHT(E139,2))</f>
        <v>dif 21/20</v>
      </c>
      <c r="I140" s="113" t="s">
        <v>69</v>
      </c>
      <c r="J140" s="112" t="str">
        <f>CONCATENATE("dif ",RIGHT(I139,2),"/",RIGHT(G139,2))</f>
        <v>dif 22/21</v>
      </c>
      <c r="K140" s="113" t="s">
        <v>69</v>
      </c>
      <c r="L140" s="112" t="str">
        <f>CONCATENATE("dif ",RIGHT(K139,2),"/",RIGHT(I139,2))</f>
        <v>dif 23/22</v>
      </c>
      <c r="M140" s="113" t="s">
        <v>69</v>
      </c>
      <c r="N140" s="112" t="str">
        <f>CONCATENATE("dif ",RIGHT(M139,2),"/",RIGHT(K139,2))</f>
        <v>dif 24/23</v>
      </c>
      <c r="O140" s="112" t="str">
        <f>CONCATENATE("dif ",RIGHT(M139,2),"/",RIGHT(C139,2))</f>
        <v>dif 24/19</v>
      </c>
    </row>
    <row r="141" spans="2:16" x14ac:dyDescent="0.25">
      <c r="B141" s="114" t="s">
        <v>71</v>
      </c>
      <c r="C141" s="184">
        <v>9.957630522088353</v>
      </c>
      <c r="D141" s="185">
        <v>0.31505823893780516</v>
      </c>
      <c r="E141" s="184">
        <v>9.5090715048025611</v>
      </c>
      <c r="F141" s="185">
        <f t="shared" ref="F141:J143" si="41">IFERROR(E141-C141,"-")</f>
        <v>-0.44855901728579184</v>
      </c>
      <c r="G141" s="184">
        <v>7.4402985074626864</v>
      </c>
      <c r="H141" s="185">
        <f t="shared" si="41"/>
        <v>-2.0687729973398747</v>
      </c>
      <c r="I141" s="184">
        <v>7.9859154929577461</v>
      </c>
      <c r="J141" s="185">
        <f t="shared" si="41"/>
        <v>0.54561698549505966</v>
      </c>
      <c r="K141" s="184">
        <v>8.3375719769673697</v>
      </c>
      <c r="L141" s="185">
        <f t="shared" ref="L141:L143" si="42">IFERROR(K141-I141,"-")</f>
        <v>0.35165648400962368</v>
      </c>
      <c r="M141" s="184">
        <v>8.2255583126550871</v>
      </c>
      <c r="N141" s="185">
        <f t="shared" ref="N141:N143" si="43">IFERROR(M141-K141,"-")</f>
        <v>-0.11201366431228266</v>
      </c>
      <c r="O141" s="185">
        <f t="shared" ref="O141" si="44">IFERROR(M141-C141,"-")</f>
        <v>-1.7320722094332659</v>
      </c>
    </row>
    <row r="142" spans="2:16" x14ac:dyDescent="0.25">
      <c r="B142" s="114" t="s">
        <v>73</v>
      </c>
      <c r="C142" s="184">
        <v>9.5173469387755105</v>
      </c>
      <c r="D142" s="185">
        <v>0.32626745248602695</v>
      </c>
      <c r="E142" s="184">
        <v>9.3424392342439226</v>
      </c>
      <c r="F142" s="185">
        <f t="shared" si="41"/>
        <v>-0.17490770453158788</v>
      </c>
      <c r="G142" s="184">
        <v>7.4991482112436119</v>
      </c>
      <c r="H142" s="185">
        <f t="shared" si="41"/>
        <v>-1.8432910230003108</v>
      </c>
      <c r="I142" s="184">
        <v>7.6964968152866238</v>
      </c>
      <c r="J142" s="185">
        <f t="shared" si="41"/>
        <v>0.19734860404301191</v>
      </c>
      <c r="K142" s="184">
        <v>8.6180293501048215</v>
      </c>
      <c r="L142" s="185">
        <f t="shared" si="42"/>
        <v>0.92153253481819775</v>
      </c>
      <c r="M142" s="184">
        <v>7.8953536184210522</v>
      </c>
      <c r="N142" s="185">
        <f t="shared" si="43"/>
        <v>-0.72267573168376931</v>
      </c>
      <c r="O142" s="185">
        <f>IFERROR(M142-C142,"-")</f>
        <v>-1.6219933203544583</v>
      </c>
    </row>
    <row r="143" spans="2:16" x14ac:dyDescent="0.25">
      <c r="B143" s="114" t="s">
        <v>75</v>
      </c>
      <c r="C143" s="184">
        <v>8.2760593599141785</v>
      </c>
      <c r="D143" s="185">
        <v>0.51513880875616014</v>
      </c>
      <c r="E143" s="184">
        <v>7.4761502743773747</v>
      </c>
      <c r="F143" s="185">
        <f t="shared" si="41"/>
        <v>-0.79990908553680384</v>
      </c>
      <c r="G143" s="184">
        <v>8.8174386920980918</v>
      </c>
      <c r="H143" s="185">
        <f t="shared" si="41"/>
        <v>1.3412884177207172</v>
      </c>
      <c r="I143" s="184">
        <v>7.957861469581248</v>
      </c>
      <c r="J143" s="185">
        <f t="shared" si="41"/>
        <v>-0.85957722251684388</v>
      </c>
      <c r="K143" s="184">
        <v>6.9426764585883314</v>
      </c>
      <c r="L143" s="185">
        <f t="shared" si="42"/>
        <v>-1.0151850109929166</v>
      </c>
      <c r="M143" s="184">
        <v>7.061682607846965</v>
      </c>
      <c r="N143" s="185">
        <f t="shared" si="43"/>
        <v>0.11900614925863362</v>
      </c>
      <c r="O143" s="185">
        <f t="shared" ref="O143:O146" si="45">IFERROR(M143-C143,"-")</f>
        <v>-1.2143767520672135</v>
      </c>
    </row>
    <row r="144" spans="2:16" x14ac:dyDescent="0.25">
      <c r="B144" s="114" t="s">
        <v>77</v>
      </c>
      <c r="C144" s="184">
        <v>8.3319114361161901</v>
      </c>
      <c r="D144" s="185">
        <v>9.3130612100260635E-2</v>
      </c>
      <c r="E144" s="184" t="s">
        <v>249</v>
      </c>
      <c r="F144" s="185" t="str">
        <f>IFERROR(E144-C144,"-")</f>
        <v>-</v>
      </c>
      <c r="G144" s="184">
        <v>6.8098720292504566</v>
      </c>
      <c r="H144" s="185" t="str">
        <f>IFERROR(G144-E144,"-")</f>
        <v>-</v>
      </c>
      <c r="I144" s="184">
        <v>7.6099382080329558</v>
      </c>
      <c r="J144" s="185">
        <f>IFERROR(I144-G144,"-")</f>
        <v>0.80006617878249919</v>
      </c>
      <c r="K144" s="184">
        <v>7.6405925155925152</v>
      </c>
      <c r="L144" s="185">
        <f>IFERROR(K144-I144,"-")</f>
        <v>3.0654307559559335E-2</v>
      </c>
      <c r="M144" s="184">
        <v>8.7732676138011012</v>
      </c>
      <c r="N144" s="185">
        <f>IFERROR(M144-K144,"-")</f>
        <v>1.132675098208586</v>
      </c>
      <c r="O144" s="185">
        <f t="shared" si="45"/>
        <v>0.44135617768491109</v>
      </c>
    </row>
    <row r="145" spans="1:16" x14ac:dyDescent="0.25">
      <c r="B145" s="114" t="s">
        <v>79</v>
      </c>
      <c r="C145" s="184">
        <v>9.2042233150130173</v>
      </c>
      <c r="D145" s="185">
        <v>0.92877136448970532</v>
      </c>
      <c r="E145" s="184" t="s">
        <v>249</v>
      </c>
      <c r="F145" s="185" t="str">
        <f t="shared" ref="F145:J153" si="46">IFERROR(E145-C145,"-")</f>
        <v>-</v>
      </c>
      <c r="G145" s="184">
        <v>6.4708171206225682</v>
      </c>
      <c r="H145" s="185" t="str">
        <f t="shared" si="46"/>
        <v>-</v>
      </c>
      <c r="I145" s="184">
        <v>8.9834313201496521</v>
      </c>
      <c r="J145" s="185">
        <f t="shared" si="46"/>
        <v>2.5126141995270839</v>
      </c>
      <c r="K145" s="184">
        <v>8.4921241050119338</v>
      </c>
      <c r="L145" s="185">
        <f t="shared" ref="L145:L153" si="47">IFERROR(K145-I145,"-")</f>
        <v>-0.49130721513771825</v>
      </c>
      <c r="M145" s="184">
        <v>6.7299377061194576</v>
      </c>
      <c r="N145" s="185">
        <f t="shared" ref="N145:N152" si="48">IFERROR(M145-K145,"-")</f>
        <v>-1.7621863988924762</v>
      </c>
      <c r="O145" s="185">
        <f t="shared" si="45"/>
        <v>-2.4742856088935596</v>
      </c>
    </row>
    <row r="146" spans="1:16" x14ac:dyDescent="0.25">
      <c r="B146" s="114" t="s">
        <v>81</v>
      </c>
      <c r="C146" s="184">
        <v>8.4819118035384218</v>
      </c>
      <c r="D146" s="185">
        <v>-0.18418845134688056</v>
      </c>
      <c r="E146" s="184" t="s">
        <v>249</v>
      </c>
      <c r="F146" s="185" t="str">
        <f t="shared" si="46"/>
        <v>-</v>
      </c>
      <c r="G146" s="184">
        <v>8.1428571428571423</v>
      </c>
      <c r="H146" s="185" t="str">
        <f t="shared" si="46"/>
        <v>-</v>
      </c>
      <c r="I146" s="184">
        <v>8.091552226383687</v>
      </c>
      <c r="J146" s="185">
        <f t="shared" si="46"/>
        <v>-5.1304916473455364E-2</v>
      </c>
      <c r="K146" s="184">
        <v>7.9044607190412783</v>
      </c>
      <c r="L146" s="185">
        <f t="shared" si="47"/>
        <v>-0.18709150734240865</v>
      </c>
      <c r="M146" s="184">
        <v>8.5098308184727944</v>
      </c>
      <c r="N146" s="185">
        <f t="shared" si="48"/>
        <v>0.6053700994315161</v>
      </c>
      <c r="O146" s="185">
        <f t="shared" si="45"/>
        <v>2.7919014934372655E-2</v>
      </c>
    </row>
    <row r="147" spans="1:16" x14ac:dyDescent="0.25">
      <c r="B147" s="114" t="s">
        <v>83</v>
      </c>
      <c r="C147" s="184">
        <v>8.6220999760822767</v>
      </c>
      <c r="D147" s="185">
        <v>-0.92605069717492405</v>
      </c>
      <c r="E147" s="184" t="s">
        <v>249</v>
      </c>
      <c r="F147" s="185" t="str">
        <f t="shared" si="46"/>
        <v>-</v>
      </c>
      <c r="G147" s="184">
        <v>8.5867530597552193</v>
      </c>
      <c r="H147" s="185" t="str">
        <f t="shared" si="46"/>
        <v>-</v>
      </c>
      <c r="I147" s="184">
        <v>8.8038082284937094</v>
      </c>
      <c r="J147" s="185">
        <f t="shared" si="46"/>
        <v>0.21705516873849007</v>
      </c>
      <c r="K147" s="184">
        <v>8.2872928176795586</v>
      </c>
      <c r="L147" s="185">
        <f t="shared" si="47"/>
        <v>-0.51651541081415075</v>
      </c>
      <c r="M147" s="184">
        <v>8.7405295315682281</v>
      </c>
      <c r="N147" s="185">
        <f t="shared" si="48"/>
        <v>0.45323671388866948</v>
      </c>
      <c r="O147" s="185">
        <f>IFERROR(M147-C147,"-")</f>
        <v>0.11842955548595135</v>
      </c>
    </row>
    <row r="148" spans="1:16" x14ac:dyDescent="0.25">
      <c r="B148" s="114" t="s">
        <v>85</v>
      </c>
      <c r="C148" s="184">
        <v>9.4143475572046995</v>
      </c>
      <c r="D148" s="185">
        <v>0.45148283571928793</v>
      </c>
      <c r="E148" s="184">
        <v>8.481906443071491</v>
      </c>
      <c r="F148" s="185">
        <f t="shared" si="46"/>
        <v>-0.93244111413320852</v>
      </c>
      <c r="G148" s="184">
        <v>9.3118971061093241</v>
      </c>
      <c r="H148" s="185">
        <f t="shared" si="46"/>
        <v>0.82999066303783309</v>
      </c>
      <c r="I148" s="184">
        <v>9.3174354964816271</v>
      </c>
      <c r="J148" s="185">
        <f t="shared" si="46"/>
        <v>5.5383903723029704E-3</v>
      </c>
      <c r="K148" s="184">
        <v>7.833650190114068</v>
      </c>
      <c r="L148" s="185">
        <f t="shared" si="47"/>
        <v>-1.483785306367559</v>
      </c>
      <c r="M148" s="184">
        <v>8.2956239870340358</v>
      </c>
      <c r="N148" s="185">
        <f t="shared" si="48"/>
        <v>0.46197379691996776</v>
      </c>
      <c r="O148" s="185">
        <f>IFERROR(M148-C148,"-")</f>
        <v>-1.1187235701706637</v>
      </c>
    </row>
    <row r="149" spans="1:16" x14ac:dyDescent="0.25">
      <c r="B149" s="114" t="s">
        <v>87</v>
      </c>
      <c r="C149" s="184">
        <v>9.1479133650290549</v>
      </c>
      <c r="D149" s="185">
        <v>0.38390417287773815</v>
      </c>
      <c r="E149" s="184">
        <v>11.390756302521009</v>
      </c>
      <c r="F149" s="185">
        <f t="shared" si="46"/>
        <v>2.2428429374919538</v>
      </c>
      <c r="G149" s="184">
        <v>7.0184448462929474</v>
      </c>
      <c r="H149" s="185">
        <f t="shared" si="46"/>
        <v>-4.3723114562280614</v>
      </c>
      <c r="I149" s="184">
        <v>7.8615384615384611</v>
      </c>
      <c r="J149" s="185">
        <f t="shared" si="46"/>
        <v>0.84309361524551374</v>
      </c>
      <c r="K149" s="184">
        <v>9.021781534460338</v>
      </c>
      <c r="L149" s="185">
        <f t="shared" si="47"/>
        <v>1.1602430729218769</v>
      </c>
      <c r="M149" s="184">
        <v>8.4622434017595314</v>
      </c>
      <c r="N149" s="185">
        <f t="shared" si="48"/>
        <v>-0.55953813270080666</v>
      </c>
      <c r="O149" s="185">
        <f t="shared" ref="O149:O152" si="49">IFERROR(M149-C149,"-")</f>
        <v>-0.68566996326952356</v>
      </c>
    </row>
    <row r="150" spans="1:16" x14ac:dyDescent="0.25">
      <c r="A150" s="120"/>
      <c r="B150" s="114" t="s">
        <v>89</v>
      </c>
      <c r="C150" s="184">
        <v>8.2748321370687652</v>
      </c>
      <c r="D150" s="185">
        <v>-0.35011005500769521</v>
      </c>
      <c r="E150" s="184">
        <v>4.0893371757925072</v>
      </c>
      <c r="F150" s="185">
        <f t="shared" si="46"/>
        <v>-4.185494961276258</v>
      </c>
      <c r="G150" s="184">
        <v>7.649340770791075</v>
      </c>
      <c r="H150" s="185">
        <f t="shared" si="46"/>
        <v>3.5600035949985678</v>
      </c>
      <c r="I150" s="184">
        <v>6.9212454212454215</v>
      </c>
      <c r="J150" s="185">
        <f t="shared" si="46"/>
        <v>-0.72809534954565347</v>
      </c>
      <c r="K150" s="184">
        <v>7.6678996036988112</v>
      </c>
      <c r="L150" s="185">
        <f t="shared" si="47"/>
        <v>0.74665418245338966</v>
      </c>
      <c r="M150" s="184">
        <v>7.5347514222112295</v>
      </c>
      <c r="N150" s="185">
        <f t="shared" si="48"/>
        <v>-0.13314818148758167</v>
      </c>
      <c r="O150" s="185">
        <f t="shared" si="49"/>
        <v>-0.74008071485753568</v>
      </c>
    </row>
    <row r="151" spans="1:16" x14ac:dyDescent="0.25">
      <c r="B151" s="114" t="s">
        <v>91</v>
      </c>
      <c r="C151" s="184">
        <v>8.6503243037008772</v>
      </c>
      <c r="D151" s="185">
        <v>0.1240709664122388</v>
      </c>
      <c r="E151" s="184">
        <v>7.0916473317865432</v>
      </c>
      <c r="F151" s="185">
        <f t="shared" si="46"/>
        <v>-1.5586769719143341</v>
      </c>
      <c r="G151" s="184">
        <v>8.677560868611538</v>
      </c>
      <c r="H151" s="185">
        <f t="shared" si="46"/>
        <v>1.5859135368249948</v>
      </c>
      <c r="I151" s="184">
        <v>7.9767991407089154</v>
      </c>
      <c r="J151" s="185">
        <f t="shared" si="46"/>
        <v>-0.70076172790262259</v>
      </c>
      <c r="K151" s="184">
        <v>7.7531120331950207</v>
      </c>
      <c r="L151" s="185">
        <f t="shared" si="47"/>
        <v>-0.22368710751389465</v>
      </c>
      <c r="M151" s="184">
        <v>8.7660125080871261</v>
      </c>
      <c r="N151" s="185">
        <f t="shared" si="48"/>
        <v>1.0129004748921053</v>
      </c>
      <c r="O151" s="185">
        <f t="shared" si="49"/>
        <v>0.11568820438624883</v>
      </c>
    </row>
    <row r="152" spans="1:16" x14ac:dyDescent="0.25">
      <c r="B152" s="114" t="s">
        <v>93</v>
      </c>
      <c r="C152" s="184">
        <v>10.312828207051762</v>
      </c>
      <c r="D152" s="185">
        <v>0.96893408232747902</v>
      </c>
      <c r="E152" s="184">
        <v>8.4836065573770494</v>
      </c>
      <c r="F152" s="185">
        <f t="shared" si="46"/>
        <v>-1.8292216496747127</v>
      </c>
      <c r="G152" s="184">
        <v>8.1219634360130222</v>
      </c>
      <c r="H152" s="185">
        <f t="shared" si="46"/>
        <v>-0.36164312136402721</v>
      </c>
      <c r="I152" s="184">
        <v>7.4764606977721728</v>
      </c>
      <c r="J152" s="185">
        <f t="shared" si="46"/>
        <v>-0.64550273824084936</v>
      </c>
      <c r="K152" s="184">
        <v>7.5746733668341708</v>
      </c>
      <c r="L152" s="185">
        <f t="shared" si="47"/>
        <v>9.8212669061997993E-2</v>
      </c>
      <c r="M152" s="184">
        <v>8.1038483852252945</v>
      </c>
      <c r="N152" s="185">
        <f t="shared" si="48"/>
        <v>0.52917501839112369</v>
      </c>
      <c r="O152" s="185">
        <f t="shared" si="49"/>
        <v>-2.2089798218264676</v>
      </c>
    </row>
    <row r="153" spans="1:16" ht="15.75" x14ac:dyDescent="0.25">
      <c r="B153" s="117" t="s">
        <v>30</v>
      </c>
      <c r="C153" s="186">
        <v>8.9869277303868245</v>
      </c>
      <c r="D153" s="187">
        <v>0.2238736990048924</v>
      </c>
      <c r="E153" s="186">
        <v>8.6537533263196984</v>
      </c>
      <c r="F153" s="187">
        <f t="shared" si="46"/>
        <v>-0.33317440406712606</v>
      </c>
      <c r="G153" s="186">
        <v>8.0097500686624556</v>
      </c>
      <c r="H153" s="187">
        <f t="shared" si="46"/>
        <v>-0.64400325765724276</v>
      </c>
      <c r="I153" s="186">
        <v>7.9646805896805901</v>
      </c>
      <c r="J153" s="187">
        <f t="shared" si="46"/>
        <v>-4.5069478981865529E-2</v>
      </c>
      <c r="K153" s="186">
        <v>7.9405313185474045</v>
      </c>
      <c r="L153" s="187">
        <f t="shared" si="47"/>
        <v>-2.4149271133185657E-2</v>
      </c>
      <c r="M153" s="186">
        <v>8.0473697220287193</v>
      </c>
      <c r="N153" s="187">
        <v>0.10683840348131479</v>
      </c>
      <c r="O153" s="187">
        <v>-0.93955800835810521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300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CONCATENATE("dif ",RIGHT(2019,2),"/",RIGHT(2018,2))</f>
        <v>dif 19/18</v>
      </c>
      <c r="E162" s="113" t="s">
        <v>69</v>
      </c>
      <c r="F162" s="112" t="str">
        <f>CONCATENATE("dif ",RIGHT(E161,2),"/",RIGHT(C161,2))</f>
        <v>dif 20/19</v>
      </c>
      <c r="G162" s="113" t="s">
        <v>69</v>
      </c>
      <c r="H162" s="112" t="str">
        <f>CONCATENATE("dif ",RIGHT(G161,2),"/",RIGHT(E161,2))</f>
        <v>dif 21/20</v>
      </c>
      <c r="I162" s="113" t="s">
        <v>69</v>
      </c>
      <c r="J162" s="112" t="str">
        <f>CONCATENATE("dif ",RIGHT(I161,2),"/",RIGHT(G161,2))</f>
        <v>dif 22/21</v>
      </c>
      <c r="K162" s="113" t="s">
        <v>69</v>
      </c>
      <c r="L162" s="112" t="str">
        <f>CONCATENATE("dif ",RIGHT(K161,2),"/",RIGHT(I161,2))</f>
        <v>dif 23/22</v>
      </c>
      <c r="M162" s="113" t="s">
        <v>69</v>
      </c>
      <c r="N162" s="112" t="str">
        <f>CONCATENATE("dif ",RIGHT(M161,2),"/",RIGHT(K161,2))</f>
        <v>dif 24/23</v>
      </c>
      <c r="O162" s="112" t="str">
        <f>CONCATENATE("dif ",RIGHT(M161,2),"/",RIGHT(C161,2))</f>
        <v>dif 24/19</v>
      </c>
    </row>
    <row r="163" spans="2:15" x14ac:dyDescent="0.25">
      <c r="B163" s="114" t="s">
        <v>71</v>
      </c>
      <c r="C163" s="184">
        <v>8.3207261724659602</v>
      </c>
      <c r="D163" s="185">
        <v>-0.41100459676480838</v>
      </c>
      <c r="E163" s="184">
        <v>7.7611301369863011</v>
      </c>
      <c r="F163" s="185">
        <f t="shared" ref="F163:J165" si="50">IFERROR(E163-C163,"-")</f>
        <v>-0.55959603547965919</v>
      </c>
      <c r="G163" s="184">
        <v>5.3532684283727399</v>
      </c>
      <c r="H163" s="185">
        <f t="shared" si="50"/>
        <v>-2.4078617086135612</v>
      </c>
      <c r="I163" s="184">
        <v>7.27756445419638</v>
      </c>
      <c r="J163" s="185">
        <f t="shared" si="50"/>
        <v>1.9242960258236401</v>
      </c>
      <c r="K163" s="184">
        <v>8.6011770031688553</v>
      </c>
      <c r="L163" s="185">
        <f t="shared" ref="L163:L165" si="51">IFERROR(K163-I163,"-")</f>
        <v>1.3236125489724753</v>
      </c>
      <c r="M163" s="184">
        <v>8.8268962308050263</v>
      </c>
      <c r="N163" s="185">
        <f t="shared" ref="N163:N165" si="52">IFERROR(M163-K163,"-")</f>
        <v>0.22571922763617103</v>
      </c>
      <c r="O163" s="185">
        <f t="shared" ref="O163" si="53">IFERROR(M163-C163,"-")</f>
        <v>0.50617005833906603</v>
      </c>
    </row>
    <row r="164" spans="2:15" x14ac:dyDescent="0.25">
      <c r="B164" s="114" t="s">
        <v>73</v>
      </c>
      <c r="C164" s="184">
        <v>7.5545081967213115</v>
      </c>
      <c r="D164" s="185">
        <v>-5.1480396434581799E-2</v>
      </c>
      <c r="E164" s="184">
        <v>7.2339095255608683</v>
      </c>
      <c r="F164" s="185">
        <f t="shared" si="50"/>
        <v>-0.32059867116044316</v>
      </c>
      <c r="G164" s="184">
        <v>5.2528409090909092</v>
      </c>
      <c r="H164" s="185">
        <f t="shared" si="50"/>
        <v>-1.9810686164699591</v>
      </c>
      <c r="I164" s="184">
        <v>6.850265352539803</v>
      </c>
      <c r="J164" s="185">
        <f t="shared" si="50"/>
        <v>1.5974244434488938</v>
      </c>
      <c r="K164" s="184">
        <v>7.0878425860857339</v>
      </c>
      <c r="L164" s="185">
        <f t="shared" si="51"/>
        <v>0.23757723354593097</v>
      </c>
      <c r="M164" s="184">
        <v>6.7028140013726834</v>
      </c>
      <c r="N164" s="185">
        <f t="shared" si="52"/>
        <v>-0.38502858471305057</v>
      </c>
      <c r="O164" s="185">
        <f>IFERROR(M164-C164,"-")</f>
        <v>-0.85169419534862811</v>
      </c>
    </row>
    <row r="165" spans="2:15" x14ac:dyDescent="0.25">
      <c r="B165" s="114" t="s">
        <v>75</v>
      </c>
      <c r="C165" s="184">
        <v>6.8194308145240434</v>
      </c>
      <c r="D165" s="185">
        <v>-1.0419466920147533</v>
      </c>
      <c r="E165" s="184">
        <v>7.821236559139785</v>
      </c>
      <c r="F165" s="185">
        <f t="shared" si="50"/>
        <v>1.0018057446157416</v>
      </c>
      <c r="G165" s="184">
        <v>6.3903548680618742</v>
      </c>
      <c r="H165" s="185">
        <f t="shared" si="50"/>
        <v>-1.4308816910779107</v>
      </c>
      <c r="I165" s="184">
        <v>6.9960352422907492</v>
      </c>
      <c r="J165" s="185">
        <f t="shared" si="50"/>
        <v>0.605680374228875</v>
      </c>
      <c r="K165" s="184">
        <v>8.7546928327645048</v>
      </c>
      <c r="L165" s="185">
        <f t="shared" si="51"/>
        <v>1.7586575904737556</v>
      </c>
      <c r="M165" s="184">
        <v>8.3068920676202858</v>
      </c>
      <c r="N165" s="185">
        <f t="shared" si="52"/>
        <v>-0.44780076514421907</v>
      </c>
      <c r="O165" s="185">
        <f t="shared" ref="O165:O168" si="54">IFERROR(M165-C165,"-")</f>
        <v>1.4874612530962423</v>
      </c>
    </row>
    <row r="166" spans="2:15" x14ac:dyDescent="0.25">
      <c r="B166" s="114" t="s">
        <v>77</v>
      </c>
      <c r="C166" s="184">
        <v>6.8827930174563594</v>
      </c>
      <c r="D166" s="185">
        <v>0.57502027434029124</v>
      </c>
      <c r="E166" s="184" t="s">
        <v>249</v>
      </c>
      <c r="F166" s="185" t="str">
        <f>IFERROR(E166-C166,"-")</f>
        <v>-</v>
      </c>
      <c r="G166" s="184">
        <v>5.1320987654320991</v>
      </c>
      <c r="H166" s="185" t="str">
        <f>IFERROR(G166-E166,"-")</f>
        <v>-</v>
      </c>
      <c r="I166" s="184">
        <v>5.7793180966654178</v>
      </c>
      <c r="J166" s="185">
        <f>IFERROR(I166-G166,"-")</f>
        <v>0.64721933123331876</v>
      </c>
      <c r="K166" s="184">
        <v>7.087134502923977</v>
      </c>
      <c r="L166" s="185">
        <f>IFERROR(K166-I166,"-")</f>
        <v>1.3078164062585591</v>
      </c>
      <c r="M166" s="184">
        <v>7.6285998013902683</v>
      </c>
      <c r="N166" s="185">
        <f>IFERROR(M166-K166,"-")</f>
        <v>0.54146529846629132</v>
      </c>
      <c r="O166" s="185">
        <f t="shared" si="54"/>
        <v>0.74580678393390887</v>
      </c>
    </row>
    <row r="167" spans="2:15" x14ac:dyDescent="0.25">
      <c r="B167" s="114" t="s">
        <v>79</v>
      </c>
      <c r="C167" s="184">
        <v>7.2330484330484328</v>
      </c>
      <c r="D167" s="185">
        <v>-0.85340129983160651</v>
      </c>
      <c r="E167" s="184" t="s">
        <v>249</v>
      </c>
      <c r="F167" s="185" t="str">
        <f t="shared" ref="F167:J175" si="55">IFERROR(E167-C167,"-")</f>
        <v>-</v>
      </c>
      <c r="G167" s="184">
        <v>5.4194139194139197</v>
      </c>
      <c r="H167" s="185" t="str">
        <f t="shared" si="55"/>
        <v>-</v>
      </c>
      <c r="I167" s="184">
        <v>6.5626134301270413</v>
      </c>
      <c r="J167" s="185">
        <f t="shared" si="55"/>
        <v>1.1431995107131216</v>
      </c>
      <c r="K167" s="184">
        <v>8.4859525899912196</v>
      </c>
      <c r="L167" s="185">
        <f t="shared" ref="L167:L175" si="56">IFERROR(K167-I167,"-")</f>
        <v>1.9233391598641782</v>
      </c>
      <c r="M167" s="184">
        <v>8.477672530446549</v>
      </c>
      <c r="N167" s="185">
        <f t="shared" ref="N167:N174" si="57">IFERROR(M167-K167,"-")</f>
        <v>-8.2800595446705927E-3</v>
      </c>
      <c r="O167" s="185">
        <f t="shared" si="54"/>
        <v>1.2446240973981162</v>
      </c>
    </row>
    <row r="168" spans="2:15" x14ac:dyDescent="0.25">
      <c r="B168" s="114" t="s">
        <v>81</v>
      </c>
      <c r="C168" s="184">
        <v>6.8007870142646336</v>
      </c>
      <c r="D168" s="185">
        <v>-0.69153956645973746</v>
      </c>
      <c r="E168" s="184" t="s">
        <v>249</v>
      </c>
      <c r="F168" s="185" t="str">
        <f t="shared" si="55"/>
        <v>-</v>
      </c>
      <c r="G168" s="184">
        <v>6.1223491027732466</v>
      </c>
      <c r="H168" s="185" t="str">
        <f t="shared" si="55"/>
        <v>-</v>
      </c>
      <c r="I168" s="184">
        <v>7.2028608582574769</v>
      </c>
      <c r="J168" s="185">
        <f t="shared" si="55"/>
        <v>1.0805117554842303</v>
      </c>
      <c r="K168" s="184">
        <v>9.0575418994413415</v>
      </c>
      <c r="L168" s="185">
        <f t="shared" si="56"/>
        <v>1.8546810411838646</v>
      </c>
      <c r="M168" s="184">
        <v>8.6951278340569225</v>
      </c>
      <c r="N168" s="185">
        <f t="shared" si="57"/>
        <v>-0.362414065384419</v>
      </c>
      <c r="O168" s="185">
        <f t="shared" si="54"/>
        <v>1.8943408197922889</v>
      </c>
    </row>
    <row r="169" spans="2:15" x14ac:dyDescent="0.25">
      <c r="B169" s="114" t="s">
        <v>83</v>
      </c>
      <c r="C169" s="184">
        <v>7.7926267281105988</v>
      </c>
      <c r="D169" s="185">
        <v>-2.639167679737664E-2</v>
      </c>
      <c r="E169" s="184" t="s">
        <v>249</v>
      </c>
      <c r="F169" s="185" t="str">
        <f t="shared" si="55"/>
        <v>-</v>
      </c>
      <c r="G169" s="184">
        <v>7.2056772908366531</v>
      </c>
      <c r="H169" s="185" t="str">
        <f t="shared" si="55"/>
        <v>-</v>
      </c>
      <c r="I169" s="184">
        <v>7.3701103309929792</v>
      </c>
      <c r="J169" s="185">
        <f t="shared" si="55"/>
        <v>0.16443304015632609</v>
      </c>
      <c r="K169" s="184">
        <v>8.1836337067705802</v>
      </c>
      <c r="L169" s="185">
        <f t="shared" si="56"/>
        <v>0.81352337577760103</v>
      </c>
      <c r="M169" s="184">
        <v>9.6268456375838927</v>
      </c>
      <c r="N169" s="185">
        <f t="shared" si="57"/>
        <v>1.4432119308133124</v>
      </c>
      <c r="O169" s="185">
        <f>IFERROR(M169-C169,"-")</f>
        <v>1.8342189094732939</v>
      </c>
    </row>
    <row r="170" spans="2:15" x14ac:dyDescent="0.25">
      <c r="B170" s="114" t="s">
        <v>85</v>
      </c>
      <c r="C170" s="184">
        <v>8.7209000432713104</v>
      </c>
      <c r="D170" s="185">
        <v>-0.36383799773096825</v>
      </c>
      <c r="E170" s="184">
        <v>7.9475890985324948</v>
      </c>
      <c r="F170" s="185">
        <f t="shared" si="55"/>
        <v>-0.77331094473881556</v>
      </c>
      <c r="G170" s="184">
        <v>8.1553235908141968</v>
      </c>
      <c r="H170" s="185">
        <f t="shared" si="55"/>
        <v>0.20773449228170193</v>
      </c>
      <c r="I170" s="184">
        <v>9.1632016632016633</v>
      </c>
      <c r="J170" s="185">
        <f t="shared" si="55"/>
        <v>1.0078780723874665</v>
      </c>
      <c r="K170" s="184">
        <v>9.676109215017064</v>
      </c>
      <c r="L170" s="185">
        <f t="shared" si="56"/>
        <v>0.51290755181540071</v>
      </c>
      <c r="M170" s="184">
        <v>8.7766185946609383</v>
      </c>
      <c r="N170" s="185">
        <f t="shared" si="57"/>
        <v>-0.8994906203561257</v>
      </c>
      <c r="O170" s="185">
        <f>IFERROR(M170-C170,"-")</f>
        <v>5.5718551389627891E-2</v>
      </c>
    </row>
    <row r="171" spans="2:15" x14ac:dyDescent="0.25">
      <c r="B171" s="114" t="s">
        <v>87</v>
      </c>
      <c r="C171" s="184">
        <v>7.3469263542300673</v>
      </c>
      <c r="D171" s="185">
        <v>0.32588756396050744</v>
      </c>
      <c r="E171" s="184">
        <v>6.5869565217391308</v>
      </c>
      <c r="F171" s="185">
        <f t="shared" si="55"/>
        <v>-0.75996983249093653</v>
      </c>
      <c r="G171" s="184">
        <v>6.6915278783490226</v>
      </c>
      <c r="H171" s="185">
        <f t="shared" si="55"/>
        <v>0.10457135660989181</v>
      </c>
      <c r="I171" s="184">
        <v>8.2704333516182125</v>
      </c>
      <c r="J171" s="185">
        <f t="shared" si="55"/>
        <v>1.5789054732691898</v>
      </c>
      <c r="K171" s="184">
        <v>10.120506329113924</v>
      </c>
      <c r="L171" s="185">
        <f t="shared" si="56"/>
        <v>1.8500729774957119</v>
      </c>
      <c r="M171" s="184">
        <v>9.769729729729729</v>
      </c>
      <c r="N171" s="185">
        <f t="shared" si="57"/>
        <v>-0.35077659938419536</v>
      </c>
      <c r="O171" s="185">
        <f t="shared" ref="O171:O174" si="58">IFERROR(M171-C171,"-")</f>
        <v>2.4228033754996616</v>
      </c>
    </row>
    <row r="172" spans="2:15" x14ac:dyDescent="0.25">
      <c r="B172" s="114" t="s">
        <v>89</v>
      </c>
      <c r="C172" s="184">
        <v>6.7281697089294523</v>
      </c>
      <c r="D172" s="185">
        <v>-0.33614188527344613</v>
      </c>
      <c r="E172" s="184">
        <v>5.5279225614296355</v>
      </c>
      <c r="F172" s="185">
        <f t="shared" si="55"/>
        <v>-1.2002471474998169</v>
      </c>
      <c r="G172" s="184">
        <v>5.5348399246704334</v>
      </c>
      <c r="H172" s="185">
        <f t="shared" si="55"/>
        <v>6.9173632407979468E-3</v>
      </c>
      <c r="I172" s="184">
        <v>6.9806382215847975</v>
      </c>
      <c r="J172" s="185">
        <f t="shared" si="55"/>
        <v>1.4457982969143641</v>
      </c>
      <c r="K172" s="184">
        <v>8.2170378225521379</v>
      </c>
      <c r="L172" s="185">
        <f t="shared" si="56"/>
        <v>1.2363996009673404</v>
      </c>
      <c r="M172" s="184">
        <v>7.9131231671554252</v>
      </c>
      <c r="N172" s="185">
        <f t="shared" si="57"/>
        <v>-0.3039146553967127</v>
      </c>
      <c r="O172" s="185">
        <f t="shared" si="58"/>
        <v>1.1849534582259729</v>
      </c>
    </row>
    <row r="173" spans="2:15" x14ac:dyDescent="0.25">
      <c r="B173" s="114" t="s">
        <v>91</v>
      </c>
      <c r="C173" s="184">
        <v>6.5222276502198335</v>
      </c>
      <c r="D173" s="185">
        <v>-1.1064818045765774</v>
      </c>
      <c r="E173" s="184">
        <v>6.1956521739130439</v>
      </c>
      <c r="F173" s="185">
        <f t="shared" si="55"/>
        <v>-0.32657547630678962</v>
      </c>
      <c r="G173" s="184">
        <v>6.7884700665188467</v>
      </c>
      <c r="H173" s="185">
        <f t="shared" si="55"/>
        <v>0.59281789260580275</v>
      </c>
      <c r="I173" s="184">
        <v>7.6692268305171529</v>
      </c>
      <c r="J173" s="185">
        <f t="shared" si="55"/>
        <v>0.88075676399830627</v>
      </c>
      <c r="K173" s="184">
        <v>9.6416397973284198</v>
      </c>
      <c r="L173" s="185">
        <f t="shared" si="56"/>
        <v>1.9724129668112669</v>
      </c>
      <c r="M173" s="184">
        <v>8.7458977965307074</v>
      </c>
      <c r="N173" s="185">
        <f t="shared" si="57"/>
        <v>-0.89574200079771238</v>
      </c>
      <c r="O173" s="185">
        <f t="shared" si="58"/>
        <v>2.2236701463108739</v>
      </c>
    </row>
    <row r="174" spans="2:15" x14ac:dyDescent="0.25">
      <c r="B174" s="114" t="s">
        <v>93</v>
      </c>
      <c r="C174" s="184">
        <v>6.819106840022612</v>
      </c>
      <c r="D174" s="185">
        <v>0.3598115787832441</v>
      </c>
      <c r="E174" s="184">
        <v>5.0719225449515903</v>
      </c>
      <c r="F174" s="185">
        <f t="shared" si="55"/>
        <v>-1.7471842950710217</v>
      </c>
      <c r="G174" s="184">
        <v>6.5944086021505379</v>
      </c>
      <c r="H174" s="185">
        <f t="shared" si="55"/>
        <v>1.5224860571989476</v>
      </c>
      <c r="I174" s="184">
        <v>7.4792987691160011</v>
      </c>
      <c r="J174" s="185">
        <f t="shared" si="55"/>
        <v>0.88489016696546319</v>
      </c>
      <c r="K174" s="184">
        <v>9.2547491475888943</v>
      </c>
      <c r="L174" s="185">
        <f t="shared" si="56"/>
        <v>1.7754503784728932</v>
      </c>
      <c r="M174" s="184">
        <v>8.897830018083182</v>
      </c>
      <c r="N174" s="185">
        <f t="shared" si="57"/>
        <v>-0.35691912950571236</v>
      </c>
      <c r="O174" s="185">
        <f t="shared" si="58"/>
        <v>2.0787231780605699</v>
      </c>
    </row>
    <row r="175" spans="2:15" ht="15.75" x14ac:dyDescent="0.25">
      <c r="B175" s="117" t="s">
        <v>30</v>
      </c>
      <c r="C175" s="186">
        <v>7.3102642901044872</v>
      </c>
      <c r="D175" s="187">
        <v>-0.28135874654472737</v>
      </c>
      <c r="E175" s="186">
        <v>6.9931972789115644</v>
      </c>
      <c r="F175" s="187">
        <f t="shared" si="55"/>
        <v>-0.3170670111929228</v>
      </c>
      <c r="G175" s="186">
        <v>6.3951503589537628</v>
      </c>
      <c r="H175" s="187">
        <f t="shared" si="55"/>
        <v>-0.59804691995780157</v>
      </c>
      <c r="I175" s="186">
        <v>7.2943743582220915</v>
      </c>
      <c r="J175" s="187">
        <f t="shared" si="55"/>
        <v>0.89922399926832863</v>
      </c>
      <c r="K175" s="186">
        <v>8.5747456571389016</v>
      </c>
      <c r="L175" s="187">
        <f t="shared" si="56"/>
        <v>1.2803712989168101</v>
      </c>
      <c r="M175" s="186">
        <v>8.4420922400164962</v>
      </c>
      <c r="N175" s="187">
        <v>-0.13265341712240541</v>
      </c>
      <c r="O175" s="187">
        <v>1.131827949912009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301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CONCATENATE("dif ",RIGHT(2019,2),"/",RIGHT(2018,2))</f>
        <v>dif 19/18</v>
      </c>
      <c r="E184" s="113" t="s">
        <v>69</v>
      </c>
      <c r="F184" s="112" t="str">
        <f>CONCATENATE("dif ",RIGHT(E183,2),"/",RIGHT(C183,2))</f>
        <v>dif 20/19</v>
      </c>
      <c r="G184" s="113" t="s">
        <v>69</v>
      </c>
      <c r="H184" s="112" t="str">
        <f>CONCATENATE("dif ",RIGHT(G183,2),"/",RIGHT(E183,2))</f>
        <v>dif 21/20</v>
      </c>
      <c r="I184" s="113" t="s">
        <v>69</v>
      </c>
      <c r="J184" s="112" t="str">
        <f>CONCATENATE("dif ",RIGHT(I183,2),"/",RIGHT(G183,2))</f>
        <v>dif 22/21</v>
      </c>
      <c r="K184" s="113" t="s">
        <v>69</v>
      </c>
      <c r="L184" s="112" t="str">
        <f>CONCATENATE("dif ",RIGHT(K183,2),"/",RIGHT(I183,2))</f>
        <v>dif 23/22</v>
      </c>
      <c r="M184" s="113" t="s">
        <v>69</v>
      </c>
      <c r="N184" s="112" t="str">
        <f>CONCATENATE("dif ",RIGHT(M183,2),"/",RIGHT(K183,2))</f>
        <v>dif 24/23</v>
      </c>
      <c r="O184" s="112" t="str">
        <f>CONCATENATE("dif ",RIGHT(M183,2),"/",RIGHT(C183,2))</f>
        <v>dif 24/19</v>
      </c>
    </row>
    <row r="185" spans="1:16" x14ac:dyDescent="0.25">
      <c r="A185" s="120"/>
      <c r="B185" s="114" t="s">
        <v>71</v>
      </c>
      <c r="C185" s="184">
        <v>8.3870049184571585</v>
      </c>
      <c r="D185" s="185">
        <v>-0.66740408717135935</v>
      </c>
      <c r="E185" s="184">
        <v>8.7057728119180631</v>
      </c>
      <c r="F185" s="185">
        <f t="shared" ref="F185:J187" si="59">IFERROR(E185-C185,"-")</f>
        <v>0.31876789346090462</v>
      </c>
      <c r="G185" s="184">
        <v>8.28169014084507</v>
      </c>
      <c r="H185" s="185">
        <f t="shared" si="59"/>
        <v>-0.42408267107299302</v>
      </c>
      <c r="I185" s="184">
        <v>8.8435324294613409</v>
      </c>
      <c r="J185" s="185">
        <f t="shared" si="59"/>
        <v>0.56184228861627084</v>
      </c>
      <c r="K185" s="184">
        <v>8.3992114342040409</v>
      </c>
      <c r="L185" s="185">
        <f t="shared" ref="L185:L187" si="60">IFERROR(K185-I185,"-")</f>
        <v>-0.44432099525729996</v>
      </c>
      <c r="M185" s="184">
        <v>8.608603667136812</v>
      </c>
      <c r="N185" s="185">
        <f t="shared" ref="N185:N187" si="61">IFERROR(M185-K185,"-")</f>
        <v>0.20939223293277109</v>
      </c>
      <c r="O185" s="185">
        <f t="shared" ref="O185" si="62">IFERROR(M185-C185,"-")</f>
        <v>0.22159874867965357</v>
      </c>
    </row>
    <row r="186" spans="1:16" x14ac:dyDescent="0.25">
      <c r="B186" s="114" t="s">
        <v>73</v>
      </c>
      <c r="C186" s="184">
        <v>8.9604031677465805</v>
      </c>
      <c r="D186" s="185">
        <v>-8.7106849425714117E-2</v>
      </c>
      <c r="E186" s="184">
        <v>8.6076173604960147</v>
      </c>
      <c r="F186" s="185">
        <f t="shared" si="59"/>
        <v>-0.35278580725056585</v>
      </c>
      <c r="G186" s="184">
        <v>11.728813559322035</v>
      </c>
      <c r="H186" s="185">
        <f t="shared" si="59"/>
        <v>3.12119619882602</v>
      </c>
      <c r="I186" s="184">
        <v>7.5259042033235586</v>
      </c>
      <c r="J186" s="185">
        <f t="shared" si="59"/>
        <v>-4.202909355998476</v>
      </c>
      <c r="K186" s="184">
        <v>8.727555141348244</v>
      </c>
      <c r="L186" s="185">
        <f t="shared" si="60"/>
        <v>1.2016509380246854</v>
      </c>
      <c r="M186" s="184">
        <v>8.2370138345079607</v>
      </c>
      <c r="N186" s="185">
        <f t="shared" si="61"/>
        <v>-0.4905413068402833</v>
      </c>
      <c r="O186" s="185">
        <f>IFERROR(M186-C186,"-")</f>
        <v>-0.72338933323861987</v>
      </c>
    </row>
    <row r="187" spans="1:16" x14ac:dyDescent="0.25">
      <c r="B187" s="114" t="s">
        <v>75</v>
      </c>
      <c r="C187" s="184">
        <v>7.8172443425952451</v>
      </c>
      <c r="D187" s="185">
        <v>-0.12087720436608063</v>
      </c>
      <c r="E187" s="184">
        <v>10.733630952380953</v>
      </c>
      <c r="F187" s="185">
        <f t="shared" si="59"/>
        <v>2.9163866097857074</v>
      </c>
      <c r="G187" s="184">
        <v>9.907692307692308</v>
      </c>
      <c r="H187" s="185">
        <f t="shared" si="59"/>
        <v>-0.82593864468864453</v>
      </c>
      <c r="I187" s="184">
        <v>8.6417662682602927</v>
      </c>
      <c r="J187" s="185">
        <f t="shared" si="59"/>
        <v>-1.2659260394320153</v>
      </c>
      <c r="K187" s="184">
        <v>8.664422395464209</v>
      </c>
      <c r="L187" s="185">
        <f t="shared" si="60"/>
        <v>2.2656127203916299E-2</v>
      </c>
      <c r="M187" s="184">
        <v>7.8031830238726787</v>
      </c>
      <c r="N187" s="185">
        <f t="shared" si="61"/>
        <v>-0.8612393715915303</v>
      </c>
      <c r="O187" s="185">
        <f t="shared" ref="O187:O190" si="63">IFERROR(M187-C187,"-")</f>
        <v>-1.406131872256644E-2</v>
      </c>
    </row>
    <row r="188" spans="1:16" x14ac:dyDescent="0.25">
      <c r="B188" s="114" t="s">
        <v>77</v>
      </c>
      <c r="C188" s="184">
        <v>7.4230145867098862</v>
      </c>
      <c r="D188" s="185">
        <v>-0.21218501158285807</v>
      </c>
      <c r="E188" s="184" t="s">
        <v>249</v>
      </c>
      <c r="F188" s="185" t="str">
        <f>IFERROR(E188-C188,"-")</f>
        <v>-</v>
      </c>
      <c r="G188" s="184">
        <v>5.2430939226519335</v>
      </c>
      <c r="H188" s="185" t="str">
        <f>IFERROR(G188-E188,"-")</f>
        <v>-</v>
      </c>
      <c r="I188" s="184">
        <v>7.0787526427061307</v>
      </c>
      <c r="J188" s="185">
        <f>IFERROR(I188-G188,"-")</f>
        <v>1.8356587200541972</v>
      </c>
      <c r="K188" s="184">
        <v>7.7432362122788758</v>
      </c>
      <c r="L188" s="185">
        <f>IFERROR(K188-I188,"-")</f>
        <v>0.66448356957274513</v>
      </c>
      <c r="M188" s="184">
        <v>8.3330936975796792</v>
      </c>
      <c r="N188" s="185">
        <f>IFERROR(M188-K188,"-")</f>
        <v>0.5898574853008034</v>
      </c>
      <c r="O188" s="185">
        <f t="shared" si="63"/>
        <v>0.91007911086979298</v>
      </c>
    </row>
    <row r="189" spans="1:16" x14ac:dyDescent="0.25">
      <c r="B189" s="114" t="s">
        <v>79</v>
      </c>
      <c r="C189" s="184">
        <v>8.2088731841382021</v>
      </c>
      <c r="D189" s="185">
        <v>-7.2222874975098605E-2</v>
      </c>
      <c r="E189" s="184" t="s">
        <v>249</v>
      </c>
      <c r="F189" s="185" t="str">
        <f t="shared" ref="F189:J197" si="64">IFERROR(E189-C189,"-")</f>
        <v>-</v>
      </c>
      <c r="G189" s="184">
        <v>6.009615384615385</v>
      </c>
      <c r="H189" s="185" t="str">
        <f t="shared" si="64"/>
        <v>-</v>
      </c>
      <c r="I189" s="184">
        <v>8.3211458725970591</v>
      </c>
      <c r="J189" s="185">
        <f t="shared" si="64"/>
        <v>2.311530487981674</v>
      </c>
      <c r="K189" s="184">
        <v>8.3223995271867608</v>
      </c>
      <c r="L189" s="185">
        <f t="shared" ref="L189:L197" si="65">IFERROR(K189-I189,"-")</f>
        <v>1.2536545897017248E-3</v>
      </c>
      <c r="M189" s="184">
        <v>7.6908373786407767</v>
      </c>
      <c r="N189" s="185">
        <f t="shared" ref="N189:N196" si="66">IFERROR(M189-K189,"-")</f>
        <v>-0.63156214854598414</v>
      </c>
      <c r="O189" s="185">
        <f t="shared" si="63"/>
        <v>-0.51803580549742545</v>
      </c>
    </row>
    <row r="190" spans="1:16" x14ac:dyDescent="0.25">
      <c r="B190" s="114" t="s">
        <v>120</v>
      </c>
      <c r="C190" s="184">
        <v>9.1790865384615383</v>
      </c>
      <c r="D190" s="185">
        <v>0.73457615270486265</v>
      </c>
      <c r="E190" s="184" t="s">
        <v>249</v>
      </c>
      <c r="F190" s="185" t="str">
        <f t="shared" si="64"/>
        <v>-</v>
      </c>
      <c r="G190" s="184">
        <v>7.8949447077409163</v>
      </c>
      <c r="H190" s="185" t="str">
        <f t="shared" si="64"/>
        <v>-</v>
      </c>
      <c r="I190" s="184">
        <v>8.8187972919155708</v>
      </c>
      <c r="J190" s="185">
        <f t="shared" si="64"/>
        <v>0.92385258417465455</v>
      </c>
      <c r="K190" s="184">
        <v>8.9193006052454606</v>
      </c>
      <c r="L190" s="185">
        <f t="shared" si="65"/>
        <v>0.10050331332988982</v>
      </c>
      <c r="M190" s="184">
        <v>8.4891791044776124</v>
      </c>
      <c r="N190" s="185">
        <f t="shared" si="66"/>
        <v>-0.43012150076784827</v>
      </c>
      <c r="O190" s="185">
        <f t="shared" si="63"/>
        <v>-0.68990743398392596</v>
      </c>
    </row>
    <row r="191" spans="1:16" x14ac:dyDescent="0.25">
      <c r="B191" s="114" t="s">
        <v>83</v>
      </c>
      <c r="C191" s="184">
        <v>9.4411160058737149</v>
      </c>
      <c r="D191" s="185">
        <v>-0.30482195572155923</v>
      </c>
      <c r="E191" s="184" t="s">
        <v>249</v>
      </c>
      <c r="F191" s="185" t="str">
        <f t="shared" si="64"/>
        <v>-</v>
      </c>
      <c r="G191" s="184">
        <v>8.1141917293233075</v>
      </c>
      <c r="H191" s="185" t="str">
        <f t="shared" si="64"/>
        <v>-</v>
      </c>
      <c r="I191" s="184">
        <v>8.4194266629557468</v>
      </c>
      <c r="J191" s="185">
        <f t="shared" si="64"/>
        <v>0.30523493363243936</v>
      </c>
      <c r="K191" s="184">
        <v>8.3368211260587941</v>
      </c>
      <c r="L191" s="185">
        <f t="shared" si="65"/>
        <v>-8.2605536896952714E-2</v>
      </c>
      <c r="M191" s="184">
        <v>7.6555997194295067</v>
      </c>
      <c r="N191" s="185">
        <f t="shared" si="66"/>
        <v>-0.68122140662928743</v>
      </c>
      <c r="O191" s="185">
        <f>IFERROR(M191-C191,"-")</f>
        <v>-1.7855162864442082</v>
      </c>
    </row>
    <row r="192" spans="1:16" x14ac:dyDescent="0.25">
      <c r="B192" s="114" t="s">
        <v>85</v>
      </c>
      <c r="C192" s="184">
        <v>8.1819078947368418</v>
      </c>
      <c r="D192" s="185">
        <v>0.51997607655502343</v>
      </c>
      <c r="E192" s="184">
        <v>7.4293369055592766</v>
      </c>
      <c r="F192" s="185">
        <f t="shared" si="64"/>
        <v>-0.75257098917756515</v>
      </c>
      <c r="G192" s="184">
        <v>7.6948376353039132</v>
      </c>
      <c r="H192" s="185">
        <f t="shared" si="64"/>
        <v>0.26550072974463657</v>
      </c>
      <c r="I192" s="184">
        <v>8.0364372469635619</v>
      </c>
      <c r="J192" s="185">
        <f t="shared" si="64"/>
        <v>0.34159961165964869</v>
      </c>
      <c r="K192" s="184">
        <v>8.2916447714135568</v>
      </c>
      <c r="L192" s="185">
        <f t="shared" si="65"/>
        <v>0.25520752444999495</v>
      </c>
      <c r="M192" s="184">
        <v>8.3114473308592629</v>
      </c>
      <c r="N192" s="185">
        <f t="shared" si="66"/>
        <v>1.9802559445706081E-2</v>
      </c>
      <c r="O192" s="185">
        <f>IFERROR(M192-C192,"-")</f>
        <v>0.12953943612242114</v>
      </c>
    </row>
    <row r="193" spans="2:16" x14ac:dyDescent="0.25">
      <c r="B193" s="114" t="s">
        <v>87</v>
      </c>
      <c r="C193" s="184">
        <v>8.8647646219686163</v>
      </c>
      <c r="D193" s="185">
        <v>0.7304491973585634</v>
      </c>
      <c r="E193" s="184">
        <v>7.8025247971145175</v>
      </c>
      <c r="F193" s="185">
        <f t="shared" si="64"/>
        <v>-1.0622398248540987</v>
      </c>
      <c r="G193" s="184">
        <v>8.5449999999999999</v>
      </c>
      <c r="H193" s="185">
        <f t="shared" si="64"/>
        <v>0.74247520288548241</v>
      </c>
      <c r="I193" s="184">
        <v>8.6323838080959518</v>
      </c>
      <c r="J193" s="185">
        <f t="shared" si="64"/>
        <v>8.738380809595192E-2</v>
      </c>
      <c r="K193" s="184">
        <v>8.9404954227248243</v>
      </c>
      <c r="L193" s="185">
        <f t="shared" si="65"/>
        <v>0.30811161462887249</v>
      </c>
      <c r="M193" s="184">
        <v>8.7204788094467816</v>
      </c>
      <c r="N193" s="185">
        <f t="shared" si="66"/>
        <v>-0.22001661327804278</v>
      </c>
      <c r="O193" s="185">
        <f t="shared" ref="O193:O196" si="67">IFERROR(M193-C193,"-")</f>
        <v>-0.1442858125218347</v>
      </c>
    </row>
    <row r="194" spans="2:16" x14ac:dyDescent="0.25">
      <c r="B194" s="114" t="s">
        <v>89</v>
      </c>
      <c r="C194" s="184">
        <v>8.5650236702868288</v>
      </c>
      <c r="D194" s="185">
        <v>0.53843995987958948</v>
      </c>
      <c r="E194" s="184">
        <v>9.5790094339622645</v>
      </c>
      <c r="F194" s="185">
        <f t="shared" si="64"/>
        <v>1.0139857636754357</v>
      </c>
      <c r="G194" s="184">
        <v>7.0247342156650037</v>
      </c>
      <c r="H194" s="185">
        <f t="shared" si="64"/>
        <v>-2.5542752182972608</v>
      </c>
      <c r="I194" s="184">
        <v>7.398474487112046</v>
      </c>
      <c r="J194" s="185">
        <f t="shared" si="64"/>
        <v>0.37374027144704236</v>
      </c>
      <c r="K194" s="184">
        <v>8.0896470588235285</v>
      </c>
      <c r="L194" s="185">
        <f t="shared" si="65"/>
        <v>0.6911725717114825</v>
      </c>
      <c r="M194" s="184">
        <v>8.1410483666751077</v>
      </c>
      <c r="N194" s="185">
        <f t="shared" si="66"/>
        <v>5.1401307851579148E-2</v>
      </c>
      <c r="O194" s="185">
        <f t="shared" si="67"/>
        <v>-0.42397530361172109</v>
      </c>
    </row>
    <row r="195" spans="2:16" x14ac:dyDescent="0.25">
      <c r="B195" s="114" t="s">
        <v>91</v>
      </c>
      <c r="C195" s="184">
        <v>7.6086956521739131</v>
      </c>
      <c r="D195" s="185">
        <v>-0.82876466528640425</v>
      </c>
      <c r="E195" s="184">
        <v>7.1098398169336381</v>
      </c>
      <c r="F195" s="185">
        <f t="shared" si="64"/>
        <v>-0.49885583524027499</v>
      </c>
      <c r="G195" s="184">
        <v>9.0463992266795561</v>
      </c>
      <c r="H195" s="185">
        <f t="shared" si="64"/>
        <v>1.936559409745918</v>
      </c>
      <c r="I195" s="184">
        <v>8.6113074204947004</v>
      </c>
      <c r="J195" s="185">
        <f t="shared" si="64"/>
        <v>-0.43509180618485566</v>
      </c>
      <c r="K195" s="184">
        <v>8.4856290672451191</v>
      </c>
      <c r="L195" s="185">
        <f t="shared" si="65"/>
        <v>-0.12567835324958132</v>
      </c>
      <c r="M195" s="184">
        <v>8.5639518611810797</v>
      </c>
      <c r="N195" s="185">
        <f t="shared" si="66"/>
        <v>7.8322793935960533E-2</v>
      </c>
      <c r="O195" s="185">
        <f t="shared" si="67"/>
        <v>0.95525620900716657</v>
      </c>
    </row>
    <row r="196" spans="2:16" x14ac:dyDescent="0.25">
      <c r="B196" s="114" t="s">
        <v>93</v>
      </c>
      <c r="C196" s="184">
        <v>10.239726027397261</v>
      </c>
      <c r="D196" s="185">
        <v>1.0899947757975674</v>
      </c>
      <c r="E196" s="184">
        <v>7.5361010830324906</v>
      </c>
      <c r="F196" s="185">
        <f t="shared" si="64"/>
        <v>-2.70362494436477</v>
      </c>
      <c r="G196" s="184">
        <v>8.4801517067003793</v>
      </c>
      <c r="H196" s="185">
        <f t="shared" si="64"/>
        <v>0.94405062366788872</v>
      </c>
      <c r="I196" s="184">
        <v>8.6826692270763317</v>
      </c>
      <c r="J196" s="185">
        <f t="shared" si="64"/>
        <v>0.20251752037595239</v>
      </c>
      <c r="K196" s="184">
        <v>9.0498414136837333</v>
      </c>
      <c r="L196" s="185">
        <f t="shared" si="65"/>
        <v>0.36717218660740158</v>
      </c>
      <c r="M196" s="184">
        <v>9.620396600566572</v>
      </c>
      <c r="N196" s="185">
        <f t="shared" si="66"/>
        <v>0.57055518688283868</v>
      </c>
      <c r="O196" s="185">
        <f t="shared" si="67"/>
        <v>-0.61932942683068859</v>
      </c>
    </row>
    <row r="197" spans="2:16" ht="15.75" x14ac:dyDescent="0.25">
      <c r="B197" s="117" t="s">
        <v>30</v>
      </c>
      <c r="C197" s="186">
        <v>8.5827144313382853</v>
      </c>
      <c r="D197" s="187">
        <v>0.12993466517269248</v>
      </c>
      <c r="E197" s="186">
        <v>8.4789494013132476</v>
      </c>
      <c r="F197" s="187">
        <f t="shared" si="64"/>
        <v>-0.10376503002503767</v>
      </c>
      <c r="G197" s="186">
        <v>8.0765115973166139</v>
      </c>
      <c r="H197" s="187">
        <f t="shared" si="64"/>
        <v>-0.40243780399663365</v>
      </c>
      <c r="I197" s="186">
        <v>8.2205484045708985</v>
      </c>
      <c r="J197" s="187">
        <f t="shared" si="64"/>
        <v>0.14403680725428458</v>
      </c>
      <c r="K197" s="186">
        <v>8.4851200579355925</v>
      </c>
      <c r="L197" s="187">
        <f t="shared" si="65"/>
        <v>0.26457165336469401</v>
      </c>
      <c r="M197" s="186">
        <v>8.3521609571393363</v>
      </c>
      <c r="N197" s="187">
        <v>-0.13295910079625628</v>
      </c>
      <c r="O197" s="187">
        <v>-0.230553474198949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302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CONCATENATE("dif ",RIGHT(2019,2),"/",RIGHT(2018,2))</f>
        <v>dif 19/18</v>
      </c>
      <c r="E206" s="113" t="s">
        <v>69</v>
      </c>
      <c r="F206" s="112" t="str">
        <f>CONCATENATE("dif ",RIGHT(E205,2),"/",RIGHT(C205,2))</f>
        <v>dif 20/19</v>
      </c>
      <c r="G206" s="113" t="s">
        <v>69</v>
      </c>
      <c r="H206" s="112" t="str">
        <f>CONCATENATE("dif ",RIGHT(G205,2),"/",RIGHT(E205,2))</f>
        <v>dif 21/20</v>
      </c>
      <c r="I206" s="113" t="s">
        <v>69</v>
      </c>
      <c r="J206" s="112" t="str">
        <f>CONCATENATE("dif ",RIGHT(I205,2),"/",RIGHT(G205,2))</f>
        <v>dif 22/21</v>
      </c>
      <c r="K206" s="113" t="s">
        <v>69</v>
      </c>
      <c r="L206" s="112" t="str">
        <f>CONCATENATE("dif ",RIGHT(K205,2),"/",RIGHT(I205,2))</f>
        <v>dif 23/22</v>
      </c>
      <c r="M206" s="113" t="s">
        <v>69</v>
      </c>
      <c r="N206" s="112" t="str">
        <f>CONCATENATE("dif ",RIGHT(M205,2),"/",RIGHT(K205,2))</f>
        <v>dif 24/23</v>
      </c>
      <c r="O206" s="112" t="str">
        <f>CONCATENATE("dif ",RIGHT(M205,2),"/",RIGHT(C205,2))</f>
        <v>dif 24/19</v>
      </c>
    </row>
    <row r="207" spans="2:16" x14ac:dyDescent="0.25">
      <c r="B207" s="114" t="s">
        <v>71</v>
      </c>
      <c r="C207" s="184">
        <v>8.7561470215462602</v>
      </c>
      <c r="D207" s="185">
        <v>0.58078686257954359</v>
      </c>
      <c r="E207" s="184">
        <v>8.1642091152815013</v>
      </c>
      <c r="F207" s="185">
        <f t="shared" ref="F207:J209" si="68">IFERROR(E207-C207,"-")</f>
        <v>-0.59193790626475895</v>
      </c>
      <c r="G207" s="184">
        <v>5.144385026737968</v>
      </c>
      <c r="H207" s="185">
        <f t="shared" si="68"/>
        <v>-3.0198240885435332</v>
      </c>
      <c r="I207" s="184">
        <v>7.6506691278264887</v>
      </c>
      <c r="J207" s="185">
        <f t="shared" si="68"/>
        <v>2.5062841010885206</v>
      </c>
      <c r="K207" s="184">
        <v>8.8914016489988228</v>
      </c>
      <c r="L207" s="185">
        <f t="shared" ref="L207:L209" si="69">IFERROR(K207-I207,"-")</f>
        <v>1.2407325211723341</v>
      </c>
      <c r="M207" s="184">
        <v>9.5242515664887453</v>
      </c>
      <c r="N207" s="185">
        <f t="shared" ref="N207:N209" si="70">IFERROR(M207-K207,"-")</f>
        <v>0.63284991748992248</v>
      </c>
      <c r="O207" s="185">
        <f t="shared" ref="O207" si="71">IFERROR(M207-C207,"-")</f>
        <v>0.76810454494248503</v>
      </c>
    </row>
    <row r="208" spans="2:16" x14ac:dyDescent="0.25">
      <c r="B208" s="114" t="s">
        <v>73</v>
      </c>
      <c r="C208" s="184">
        <v>8.2753522753522759</v>
      </c>
      <c r="D208" s="185">
        <v>0.33959594056855469</v>
      </c>
      <c r="E208" s="184">
        <v>8.5129340480074571</v>
      </c>
      <c r="F208" s="185">
        <f t="shared" si="68"/>
        <v>0.23758177265518121</v>
      </c>
      <c r="G208" s="184">
        <v>4.6582278481012658</v>
      </c>
      <c r="H208" s="185">
        <f t="shared" si="68"/>
        <v>-3.8547061999061913</v>
      </c>
      <c r="I208" s="184">
        <v>7.2104653855059038</v>
      </c>
      <c r="J208" s="185">
        <f t="shared" si="68"/>
        <v>2.552237537404638</v>
      </c>
      <c r="K208" s="184">
        <v>8.468486462494452</v>
      </c>
      <c r="L208" s="185">
        <f t="shared" si="69"/>
        <v>1.2580210769885483</v>
      </c>
      <c r="M208" s="184">
        <v>8.3471822295351714</v>
      </c>
      <c r="N208" s="185">
        <f t="shared" si="70"/>
        <v>-0.12130423295928061</v>
      </c>
      <c r="O208" s="185">
        <f>IFERROR(M208-C208,"-")</f>
        <v>7.1829954182895506E-2</v>
      </c>
    </row>
    <row r="209" spans="2:16" x14ac:dyDescent="0.25">
      <c r="B209" s="114" t="s">
        <v>75</v>
      </c>
      <c r="C209" s="184">
        <v>7.7726962457337887</v>
      </c>
      <c r="D209" s="185">
        <v>-0.69893981894146506</v>
      </c>
      <c r="E209" s="184">
        <v>8.8708333333333336</v>
      </c>
      <c r="F209" s="185">
        <f t="shared" si="68"/>
        <v>1.0981370875995449</v>
      </c>
      <c r="G209" s="184">
        <v>5.5</v>
      </c>
      <c r="H209" s="185">
        <f t="shared" si="68"/>
        <v>-3.3708333333333336</v>
      </c>
      <c r="I209" s="184">
        <v>8.0534644995722839</v>
      </c>
      <c r="J209" s="185">
        <f t="shared" si="68"/>
        <v>2.5534644995722839</v>
      </c>
      <c r="K209" s="184">
        <v>9.3040983606557379</v>
      </c>
      <c r="L209" s="185">
        <f t="shared" si="69"/>
        <v>1.250633861083454</v>
      </c>
      <c r="M209" s="184">
        <v>8.9576891781936538</v>
      </c>
      <c r="N209" s="185">
        <f t="shared" si="70"/>
        <v>-0.34640918246208408</v>
      </c>
      <c r="O209" s="185">
        <f t="shared" ref="O209:O212" si="72">IFERROR(M209-C209,"-")</f>
        <v>1.1849929324598651</v>
      </c>
    </row>
    <row r="210" spans="2:16" x14ac:dyDescent="0.25">
      <c r="B210" s="114" t="s">
        <v>77</v>
      </c>
      <c r="C210" s="184">
        <v>7.0782060785767236</v>
      </c>
      <c r="D210" s="185">
        <v>0.28739140801521756</v>
      </c>
      <c r="E210" s="184" t="s">
        <v>249</v>
      </c>
      <c r="F210" s="185" t="str">
        <f>IFERROR(E210-C210,"-")</f>
        <v>-</v>
      </c>
      <c r="G210" s="184">
        <v>5.8469387755102042</v>
      </c>
      <c r="H210" s="185" t="str">
        <f>IFERROR(G210-E210,"-")</f>
        <v>-</v>
      </c>
      <c r="I210" s="184">
        <v>6.4822436110189177</v>
      </c>
      <c r="J210" s="185">
        <f>IFERROR(I210-G210,"-")</f>
        <v>0.63530483550871342</v>
      </c>
      <c r="K210" s="184">
        <v>7.1687763713080166</v>
      </c>
      <c r="L210" s="185">
        <f>IFERROR(K210-I210,"-")</f>
        <v>0.68653276028909893</v>
      </c>
      <c r="M210" s="184">
        <v>7.0147563486616331</v>
      </c>
      <c r="N210" s="185">
        <f>IFERROR(M210-K210,"-")</f>
        <v>-0.15402002264638348</v>
      </c>
      <c r="O210" s="185">
        <f t="shared" si="72"/>
        <v>-6.3449729915090458E-2</v>
      </c>
    </row>
    <row r="211" spans="2:16" x14ac:dyDescent="0.25">
      <c r="B211" s="114" t="s">
        <v>79</v>
      </c>
      <c r="C211" s="184">
        <v>8.4609339919173774</v>
      </c>
      <c r="D211" s="185">
        <v>-0.18474017698619427</v>
      </c>
      <c r="E211" s="184" t="s">
        <v>249</v>
      </c>
      <c r="F211" s="185" t="str">
        <f t="shared" ref="F211:J219" si="73">IFERROR(E211-C211,"-")</f>
        <v>-</v>
      </c>
      <c r="G211" s="184">
        <v>5.6867167919799497</v>
      </c>
      <c r="H211" s="185" t="str">
        <f t="shared" si="73"/>
        <v>-</v>
      </c>
      <c r="I211" s="184">
        <v>8.4026390870185441</v>
      </c>
      <c r="J211" s="185">
        <f t="shared" si="73"/>
        <v>2.7159222950385944</v>
      </c>
      <c r="K211" s="184">
        <v>10.775368362524326</v>
      </c>
      <c r="L211" s="185">
        <f t="shared" ref="L211:L219" si="74">IFERROR(K211-I211,"-")</f>
        <v>2.3727292755057814</v>
      </c>
      <c r="M211" s="184">
        <v>8.4209884075655896</v>
      </c>
      <c r="N211" s="185">
        <f t="shared" ref="N211:N218" si="75">IFERROR(M211-K211,"-")</f>
        <v>-2.3543799549587359</v>
      </c>
      <c r="O211" s="185">
        <f t="shared" si="72"/>
        <v>-3.9945584351787744E-2</v>
      </c>
    </row>
    <row r="212" spans="2:16" x14ac:dyDescent="0.25">
      <c r="B212" s="114" t="s">
        <v>81</v>
      </c>
      <c r="C212" s="184">
        <v>9.6179577464788739</v>
      </c>
      <c r="D212" s="185">
        <v>0.50807612012787118</v>
      </c>
      <c r="E212" s="184" t="s">
        <v>249</v>
      </c>
      <c r="F212" s="185" t="str">
        <f t="shared" si="73"/>
        <v>-</v>
      </c>
      <c r="G212" s="184">
        <v>7.6506691278264887</v>
      </c>
      <c r="H212" s="185" t="str">
        <f t="shared" si="73"/>
        <v>-</v>
      </c>
      <c r="I212" s="184">
        <v>8.4086679725759055</v>
      </c>
      <c r="J212" s="185">
        <f t="shared" si="73"/>
        <v>0.75799884474941681</v>
      </c>
      <c r="K212" s="184">
        <v>9.573651191969887</v>
      </c>
      <c r="L212" s="185">
        <f t="shared" si="74"/>
        <v>1.1649832193939815</v>
      </c>
      <c r="M212" s="184">
        <v>8.9339884101788858</v>
      </c>
      <c r="N212" s="185">
        <f t="shared" si="75"/>
        <v>-0.63966278179100122</v>
      </c>
      <c r="O212" s="185">
        <f t="shared" si="72"/>
        <v>-0.68396933629998813</v>
      </c>
    </row>
    <row r="213" spans="2:16" x14ac:dyDescent="0.25">
      <c r="B213" s="114" t="s">
        <v>83</v>
      </c>
      <c r="C213" s="184">
        <v>8.2886922320550642</v>
      </c>
      <c r="D213" s="185">
        <v>-8.0582738369137985E-2</v>
      </c>
      <c r="E213" s="184" t="s">
        <v>249</v>
      </c>
      <c r="F213" s="185" t="str">
        <f t="shared" si="73"/>
        <v>-</v>
      </c>
      <c r="G213" s="184">
        <v>8.8195139385275194</v>
      </c>
      <c r="H213" s="185" t="str">
        <f t="shared" si="73"/>
        <v>-</v>
      </c>
      <c r="I213" s="184">
        <v>8.5101010101010104</v>
      </c>
      <c r="J213" s="185">
        <f t="shared" si="73"/>
        <v>-0.30941292842650903</v>
      </c>
      <c r="K213" s="184">
        <v>10.025668679896462</v>
      </c>
      <c r="L213" s="185">
        <f t="shared" si="74"/>
        <v>1.5155676697954519</v>
      </c>
      <c r="M213" s="184">
        <v>8.0485402113559026</v>
      </c>
      <c r="N213" s="185">
        <f t="shared" si="75"/>
        <v>-1.9771284685405597</v>
      </c>
      <c r="O213" s="185">
        <f>IFERROR(M213-C213,"-")</f>
        <v>-0.24015202069916164</v>
      </c>
    </row>
    <row r="214" spans="2:16" x14ac:dyDescent="0.25">
      <c r="B214" s="114" t="s">
        <v>85</v>
      </c>
      <c r="C214" s="184">
        <v>8.9417061611374411</v>
      </c>
      <c r="D214" s="185">
        <v>-0.4788987537963969</v>
      </c>
      <c r="E214" s="184">
        <v>9.4789297658862868</v>
      </c>
      <c r="F214" s="185">
        <f t="shared" si="73"/>
        <v>0.53722360474884567</v>
      </c>
      <c r="G214" s="184">
        <v>7.8547526673132877</v>
      </c>
      <c r="H214" s="185">
        <f t="shared" si="73"/>
        <v>-1.6241770985729991</v>
      </c>
      <c r="I214" s="184">
        <v>9.9118942731277535</v>
      </c>
      <c r="J214" s="185">
        <f t="shared" si="73"/>
        <v>2.0571416058144658</v>
      </c>
      <c r="K214" s="184">
        <v>9.6800704902274912</v>
      </c>
      <c r="L214" s="185">
        <f t="shared" si="74"/>
        <v>-0.23182378290026229</v>
      </c>
      <c r="M214" s="184">
        <v>9.3494736842105262</v>
      </c>
      <c r="N214" s="185">
        <f t="shared" si="75"/>
        <v>-0.33059680601696506</v>
      </c>
      <c r="O214" s="185">
        <f>IFERROR(M214-C214,"-")</f>
        <v>0.40776752307308506</v>
      </c>
    </row>
    <row r="215" spans="2:16" x14ac:dyDescent="0.25">
      <c r="B215" s="114" t="s">
        <v>87</v>
      </c>
      <c r="C215" s="184">
        <v>9.5273103805332635</v>
      </c>
      <c r="D215" s="185">
        <v>-3.5153483783769701E-3</v>
      </c>
      <c r="E215" s="184">
        <v>3.7468354430379747</v>
      </c>
      <c r="F215" s="185">
        <f t="shared" si="73"/>
        <v>-5.7804749374952884</v>
      </c>
      <c r="G215" s="184">
        <v>8.7681191153930378</v>
      </c>
      <c r="H215" s="185">
        <f t="shared" si="73"/>
        <v>5.0212836723550627</v>
      </c>
      <c r="I215" s="184">
        <v>9.6579052969502399</v>
      </c>
      <c r="J215" s="185">
        <f t="shared" si="73"/>
        <v>0.88978618155720213</v>
      </c>
      <c r="K215" s="184">
        <v>8.8518155053974485</v>
      </c>
      <c r="L215" s="185">
        <f t="shared" si="74"/>
        <v>-0.80608979155279137</v>
      </c>
      <c r="M215" s="184">
        <v>9.4313593539703895</v>
      </c>
      <c r="N215" s="185">
        <f t="shared" si="75"/>
        <v>0.57954384857294095</v>
      </c>
      <c r="O215" s="185">
        <f t="shared" ref="O215:O218" si="76">IFERROR(M215-C215,"-")</f>
        <v>-9.595102656287402E-2</v>
      </c>
    </row>
    <row r="216" spans="2:16" x14ac:dyDescent="0.25">
      <c r="B216" s="114" t="s">
        <v>89</v>
      </c>
      <c r="C216" s="184">
        <v>8.0566202090592327</v>
      </c>
      <c r="D216" s="185">
        <v>-0.32453043439269713</v>
      </c>
      <c r="E216" s="184">
        <v>3.6689419795221845</v>
      </c>
      <c r="F216" s="185">
        <f t="shared" si="73"/>
        <v>-4.3876782295370482</v>
      </c>
      <c r="G216" s="184">
        <v>7.7923940149625937</v>
      </c>
      <c r="H216" s="185">
        <f t="shared" si="73"/>
        <v>4.1234520354404092</v>
      </c>
      <c r="I216" s="184">
        <v>9.0385735080058218</v>
      </c>
      <c r="J216" s="185">
        <f t="shared" si="73"/>
        <v>1.2461794930432282</v>
      </c>
      <c r="K216" s="184">
        <v>9.1355339805825242</v>
      </c>
      <c r="L216" s="185">
        <f t="shared" si="74"/>
        <v>9.6960472576702372E-2</v>
      </c>
      <c r="M216" s="184">
        <v>8.3060606060606066</v>
      </c>
      <c r="N216" s="185">
        <f t="shared" si="75"/>
        <v>-0.82947337452191761</v>
      </c>
      <c r="O216" s="185">
        <f t="shared" si="76"/>
        <v>0.24944039700137388</v>
      </c>
    </row>
    <row r="217" spans="2:16" x14ac:dyDescent="0.25">
      <c r="B217" s="114" t="s">
        <v>91</v>
      </c>
      <c r="C217" s="184">
        <v>7.5836481381543441</v>
      </c>
      <c r="D217" s="185">
        <v>-0.83289543643945141</v>
      </c>
      <c r="E217" s="184">
        <v>5.4763358778625957</v>
      </c>
      <c r="F217" s="185">
        <f t="shared" si="73"/>
        <v>-2.1073122602917485</v>
      </c>
      <c r="G217" s="184">
        <v>7.3073868149324861</v>
      </c>
      <c r="H217" s="185">
        <f t="shared" si="73"/>
        <v>1.8310509370698904</v>
      </c>
      <c r="I217" s="184">
        <v>8.0379550735863674</v>
      </c>
      <c r="J217" s="185">
        <f t="shared" si="73"/>
        <v>0.73056825865388131</v>
      </c>
      <c r="K217" s="184">
        <v>8.6134094151212555</v>
      </c>
      <c r="L217" s="185">
        <f t="shared" si="74"/>
        <v>0.57545434153488806</v>
      </c>
      <c r="M217" s="184">
        <v>9.2076281287246715</v>
      </c>
      <c r="N217" s="185">
        <f t="shared" si="75"/>
        <v>0.59421871360341605</v>
      </c>
      <c r="O217" s="185">
        <f t="shared" si="76"/>
        <v>1.6239799905703274</v>
      </c>
    </row>
    <row r="218" spans="2:16" x14ac:dyDescent="0.25">
      <c r="B218" s="114" t="s">
        <v>93</v>
      </c>
      <c r="C218" s="184">
        <v>8.4247185126996591</v>
      </c>
      <c r="D218" s="185">
        <v>0.14024430635045348</v>
      </c>
      <c r="E218" s="184">
        <v>7.5096322241681257</v>
      </c>
      <c r="F218" s="185">
        <f t="shared" si="73"/>
        <v>-0.9150862885315334</v>
      </c>
      <c r="G218" s="184">
        <v>7.4342248314851052</v>
      </c>
      <c r="H218" s="185">
        <f t="shared" si="73"/>
        <v>-7.5407392683020547E-2</v>
      </c>
      <c r="I218" s="184">
        <v>9.181432360742706</v>
      </c>
      <c r="J218" s="185">
        <f t="shared" si="73"/>
        <v>1.7472075292576008</v>
      </c>
      <c r="K218" s="184">
        <v>8.475026567481402</v>
      </c>
      <c r="L218" s="185">
        <f t="shared" si="74"/>
        <v>-0.70640579326130393</v>
      </c>
      <c r="M218" s="184">
        <v>8.7723595505617986</v>
      </c>
      <c r="N218" s="185">
        <f t="shared" si="75"/>
        <v>0.29733298308039657</v>
      </c>
      <c r="O218" s="185">
        <f t="shared" si="76"/>
        <v>0.34764103786213951</v>
      </c>
    </row>
    <row r="219" spans="2:16" ht="15.75" x14ac:dyDescent="0.25">
      <c r="B219" s="117" t="s">
        <v>30</v>
      </c>
      <c r="C219" s="186">
        <v>8.377732417888291</v>
      </c>
      <c r="D219" s="187">
        <v>-6.5967074352286659E-2</v>
      </c>
      <c r="E219" s="186">
        <v>8.0653471771576903</v>
      </c>
      <c r="F219" s="187">
        <f t="shared" si="73"/>
        <v>-0.3123852407306007</v>
      </c>
      <c r="G219" s="186">
        <v>7.8209407699579492</v>
      </c>
      <c r="H219" s="187">
        <f t="shared" si="73"/>
        <v>-0.24440640719974116</v>
      </c>
      <c r="I219" s="186">
        <v>8.3670963781461012</v>
      </c>
      <c r="J219" s="187">
        <f t="shared" si="73"/>
        <v>0.54615560818815201</v>
      </c>
      <c r="K219" s="186">
        <v>9.0323371426511407</v>
      </c>
      <c r="L219" s="187">
        <f t="shared" si="74"/>
        <v>0.66524076450503955</v>
      </c>
      <c r="M219" s="186">
        <v>8.6301944799474946</v>
      </c>
      <c r="N219" s="187">
        <v>-0.40214266270364618</v>
      </c>
      <c r="O219" s="187">
        <v>0.25246206205920352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301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CONCATENATE("dif ",RIGHT(2019,2),"/",RIGHT(2018,2))</f>
        <v>dif 19/18</v>
      </c>
      <c r="E228" s="113" t="s">
        <v>69</v>
      </c>
      <c r="F228" s="112" t="str">
        <f>CONCATENATE("dif ",RIGHT(E227,2),"/",RIGHT(C227,2))</f>
        <v>dif 20/19</v>
      </c>
      <c r="G228" s="113" t="s">
        <v>69</v>
      </c>
      <c r="H228" s="112" t="str">
        <f>CONCATENATE("dif ",RIGHT(G227,2),"/",RIGHT(E227,2))</f>
        <v>dif 21/20</v>
      </c>
      <c r="I228" s="113" t="s">
        <v>69</v>
      </c>
      <c r="J228" s="112" t="str">
        <f>CONCATENATE("dif ",RIGHT(I227,2),"/",RIGHT(G227,2))</f>
        <v>dif 22/21</v>
      </c>
      <c r="K228" s="113" t="s">
        <v>69</v>
      </c>
      <c r="L228" s="112" t="str">
        <f>CONCATENATE("dif ",RIGHT(K227,2),"/",RIGHT(I227,2))</f>
        <v>dif 23/22</v>
      </c>
      <c r="M228" s="113" t="s">
        <v>69</v>
      </c>
      <c r="N228" s="112" t="str">
        <f>CONCATENATE("dif ",RIGHT(M227,2),"/",RIGHT(K227,2))</f>
        <v>dif 24/23</v>
      </c>
      <c r="O228" s="112" t="str">
        <f>CONCATENATE("dif ",RIGHT(M227,2),"/",RIGHT(C227,2))</f>
        <v>dif 24/19</v>
      </c>
    </row>
    <row r="229" spans="2:16" x14ac:dyDescent="0.25">
      <c r="B229" s="114" t="s">
        <v>71</v>
      </c>
      <c r="C229" s="184">
        <v>8.3870049184571585</v>
      </c>
      <c r="D229" s="185">
        <v>-0.66740408717135935</v>
      </c>
      <c r="E229" s="184">
        <v>8.7057728119180631</v>
      </c>
      <c r="F229" s="185">
        <f t="shared" ref="F229:J231" si="77">IFERROR(E229-C229,"-")</f>
        <v>0.31876789346090462</v>
      </c>
      <c r="G229" s="184">
        <v>8.28169014084507</v>
      </c>
      <c r="H229" s="185">
        <f t="shared" si="77"/>
        <v>-0.42408267107299302</v>
      </c>
      <c r="I229" s="184">
        <v>8.8435324294613409</v>
      </c>
      <c r="J229" s="185">
        <f t="shared" si="77"/>
        <v>0.56184228861627084</v>
      </c>
      <c r="K229" s="184">
        <v>8.3992114342040409</v>
      </c>
      <c r="L229" s="185">
        <f t="shared" ref="L229:L231" si="78">IFERROR(K229-I229,"-")</f>
        <v>-0.44432099525729996</v>
      </c>
      <c r="M229" s="184">
        <v>8.608603667136812</v>
      </c>
      <c r="N229" s="185">
        <f t="shared" ref="N229:N231" si="79">IFERROR(M229-K229,"-")</f>
        <v>0.20939223293277109</v>
      </c>
      <c r="O229" s="185">
        <f t="shared" ref="O229" si="80">IFERROR(M229-C229,"-")</f>
        <v>0.22159874867965357</v>
      </c>
    </row>
    <row r="230" spans="2:16" x14ac:dyDescent="0.25">
      <c r="B230" s="114" t="s">
        <v>73</v>
      </c>
      <c r="C230" s="184">
        <v>8.9604031677465805</v>
      </c>
      <c r="D230" s="185">
        <v>-8.7106849425714117E-2</v>
      </c>
      <c r="E230" s="184">
        <v>8.6076173604960147</v>
      </c>
      <c r="F230" s="185">
        <f t="shared" si="77"/>
        <v>-0.35278580725056585</v>
      </c>
      <c r="G230" s="184">
        <v>11.728813559322035</v>
      </c>
      <c r="H230" s="185">
        <f t="shared" si="77"/>
        <v>3.12119619882602</v>
      </c>
      <c r="I230" s="184">
        <v>7.5259042033235586</v>
      </c>
      <c r="J230" s="185">
        <f t="shared" si="77"/>
        <v>-4.202909355998476</v>
      </c>
      <c r="K230" s="184">
        <v>8.727555141348244</v>
      </c>
      <c r="L230" s="185">
        <f t="shared" si="78"/>
        <v>1.2016509380246854</v>
      </c>
      <c r="M230" s="184">
        <v>8.2370138345079607</v>
      </c>
      <c r="N230" s="185">
        <f t="shared" si="79"/>
        <v>-0.4905413068402833</v>
      </c>
      <c r="O230" s="185">
        <f>IFERROR(M230-C230,"-")</f>
        <v>-0.72338933323861987</v>
      </c>
    </row>
    <row r="231" spans="2:16" x14ac:dyDescent="0.25">
      <c r="B231" s="114" t="s">
        <v>75</v>
      </c>
      <c r="C231" s="184">
        <v>7.8172443425952451</v>
      </c>
      <c r="D231" s="185">
        <v>-0.12087720436608063</v>
      </c>
      <c r="E231" s="184">
        <v>10.733630952380953</v>
      </c>
      <c r="F231" s="185">
        <f t="shared" si="77"/>
        <v>2.9163866097857074</v>
      </c>
      <c r="G231" s="184">
        <v>9.907692307692308</v>
      </c>
      <c r="H231" s="185">
        <f t="shared" si="77"/>
        <v>-0.82593864468864453</v>
      </c>
      <c r="I231" s="184">
        <v>8.6417662682602927</v>
      </c>
      <c r="J231" s="185">
        <f t="shared" si="77"/>
        <v>-1.2659260394320153</v>
      </c>
      <c r="K231" s="184">
        <v>8.664422395464209</v>
      </c>
      <c r="L231" s="185">
        <f t="shared" si="78"/>
        <v>2.2656127203916299E-2</v>
      </c>
      <c r="M231" s="184">
        <v>7.8031830238726787</v>
      </c>
      <c r="N231" s="185">
        <f t="shared" si="79"/>
        <v>-0.8612393715915303</v>
      </c>
      <c r="O231" s="185">
        <f t="shared" ref="O231:O234" si="81">IFERROR(M231-C231,"-")</f>
        <v>-1.406131872256644E-2</v>
      </c>
    </row>
    <row r="232" spans="2:16" x14ac:dyDescent="0.25">
      <c r="B232" s="114" t="s">
        <v>77</v>
      </c>
      <c r="C232" s="184">
        <v>7.4230145867098862</v>
      </c>
      <c r="D232" s="185">
        <v>-0.21218501158285807</v>
      </c>
      <c r="E232" s="184" t="s">
        <v>249</v>
      </c>
      <c r="F232" s="185" t="str">
        <f>IFERROR(E232-C232,"-")</f>
        <v>-</v>
      </c>
      <c r="G232" s="184">
        <v>5.2430939226519335</v>
      </c>
      <c r="H232" s="185" t="str">
        <f>IFERROR(G232-E232,"-")</f>
        <v>-</v>
      </c>
      <c r="I232" s="184">
        <v>7.0787526427061307</v>
      </c>
      <c r="J232" s="185">
        <f>IFERROR(I232-G232,"-")</f>
        <v>1.8356587200541972</v>
      </c>
      <c r="K232" s="184">
        <v>7.7432362122788758</v>
      </c>
      <c r="L232" s="185">
        <f>IFERROR(K232-I232,"-")</f>
        <v>0.66448356957274513</v>
      </c>
      <c r="M232" s="184">
        <v>8.3330936975796792</v>
      </c>
      <c r="N232" s="185">
        <f>IFERROR(M232-K232,"-")</f>
        <v>0.5898574853008034</v>
      </c>
      <c r="O232" s="185">
        <f t="shared" si="81"/>
        <v>0.91007911086979298</v>
      </c>
    </row>
    <row r="233" spans="2:16" x14ac:dyDescent="0.25">
      <c r="B233" s="114" t="s">
        <v>79</v>
      </c>
      <c r="C233" s="184">
        <v>8.2088731841382021</v>
      </c>
      <c r="D233" s="185">
        <v>-7.2222874975098605E-2</v>
      </c>
      <c r="E233" s="184" t="s">
        <v>249</v>
      </c>
      <c r="F233" s="185" t="str">
        <f t="shared" ref="F233:J241" si="82">IFERROR(E233-C233,"-")</f>
        <v>-</v>
      </c>
      <c r="G233" s="184">
        <v>6.009615384615385</v>
      </c>
      <c r="H233" s="185" t="str">
        <f t="shared" si="82"/>
        <v>-</v>
      </c>
      <c r="I233" s="184">
        <v>8.3211458725970591</v>
      </c>
      <c r="J233" s="185">
        <f t="shared" si="82"/>
        <v>2.311530487981674</v>
      </c>
      <c r="K233" s="184">
        <v>8.3223995271867608</v>
      </c>
      <c r="L233" s="185">
        <f t="shared" ref="L233:L241" si="83">IFERROR(K233-I233,"-")</f>
        <v>1.2536545897017248E-3</v>
      </c>
      <c r="M233" s="184">
        <v>7.6908373786407767</v>
      </c>
      <c r="N233" s="185">
        <f t="shared" ref="N233:N240" si="84">IFERROR(M233-K233,"-")</f>
        <v>-0.63156214854598414</v>
      </c>
      <c r="O233" s="185">
        <f t="shared" si="81"/>
        <v>-0.51803580549742545</v>
      </c>
    </row>
    <row r="234" spans="2:16" x14ac:dyDescent="0.25">
      <c r="B234" s="114" t="s">
        <v>81</v>
      </c>
      <c r="C234" s="184">
        <v>9.1790865384615383</v>
      </c>
      <c r="D234" s="185">
        <v>0.73457615270486265</v>
      </c>
      <c r="E234" s="184" t="s">
        <v>249</v>
      </c>
      <c r="F234" s="185" t="str">
        <f t="shared" si="82"/>
        <v>-</v>
      </c>
      <c r="G234" s="184">
        <v>7.8949447077409163</v>
      </c>
      <c r="H234" s="185" t="str">
        <f t="shared" si="82"/>
        <v>-</v>
      </c>
      <c r="I234" s="184">
        <v>8.8187972919155708</v>
      </c>
      <c r="J234" s="185">
        <f t="shared" si="82"/>
        <v>0.92385258417465455</v>
      </c>
      <c r="K234" s="184">
        <v>8.9193006052454606</v>
      </c>
      <c r="L234" s="185">
        <f t="shared" si="83"/>
        <v>0.10050331332988982</v>
      </c>
      <c r="M234" s="184">
        <v>8.4891791044776124</v>
      </c>
      <c r="N234" s="185">
        <f t="shared" si="84"/>
        <v>-0.43012150076784827</v>
      </c>
      <c r="O234" s="185">
        <f t="shared" si="81"/>
        <v>-0.68990743398392596</v>
      </c>
    </row>
    <row r="235" spans="2:16" x14ac:dyDescent="0.25">
      <c r="B235" s="114" t="s">
        <v>83</v>
      </c>
      <c r="C235" s="184">
        <v>9.4411160058737149</v>
      </c>
      <c r="D235" s="185">
        <v>-0.30482195572155923</v>
      </c>
      <c r="E235" s="184" t="s">
        <v>249</v>
      </c>
      <c r="F235" s="185" t="str">
        <f t="shared" si="82"/>
        <v>-</v>
      </c>
      <c r="G235" s="184">
        <v>8.1141917293233075</v>
      </c>
      <c r="H235" s="185" t="str">
        <f t="shared" si="82"/>
        <v>-</v>
      </c>
      <c r="I235" s="184">
        <v>8.4194266629557468</v>
      </c>
      <c r="J235" s="185">
        <f t="shared" si="82"/>
        <v>0.30523493363243936</v>
      </c>
      <c r="K235" s="184">
        <v>8.3368211260587941</v>
      </c>
      <c r="L235" s="185">
        <f t="shared" si="83"/>
        <v>-8.2605536896952714E-2</v>
      </c>
      <c r="M235" s="184">
        <v>7.6555997194295067</v>
      </c>
      <c r="N235" s="185">
        <f t="shared" si="84"/>
        <v>-0.68122140662928743</v>
      </c>
      <c r="O235" s="185">
        <f>IFERROR(M235-C235,"-")</f>
        <v>-1.7855162864442082</v>
      </c>
    </row>
    <row r="236" spans="2:16" x14ac:dyDescent="0.25">
      <c r="B236" s="114" t="s">
        <v>85</v>
      </c>
      <c r="C236" s="184">
        <v>8.1819078947368418</v>
      </c>
      <c r="D236" s="185">
        <v>0.51997607655502343</v>
      </c>
      <c r="E236" s="184">
        <v>7.4293369055592766</v>
      </c>
      <c r="F236" s="185">
        <f t="shared" si="82"/>
        <v>-0.75257098917756515</v>
      </c>
      <c r="G236" s="184">
        <v>7.6948376353039132</v>
      </c>
      <c r="H236" s="185">
        <f t="shared" si="82"/>
        <v>0.26550072974463657</v>
      </c>
      <c r="I236" s="184">
        <v>8.0364372469635619</v>
      </c>
      <c r="J236" s="185">
        <f t="shared" si="82"/>
        <v>0.34159961165964869</v>
      </c>
      <c r="K236" s="184">
        <v>8.2916447714135568</v>
      </c>
      <c r="L236" s="185">
        <f t="shared" si="83"/>
        <v>0.25520752444999495</v>
      </c>
      <c r="M236" s="184">
        <v>8.3114473308592629</v>
      </c>
      <c r="N236" s="185">
        <f t="shared" si="84"/>
        <v>1.9802559445706081E-2</v>
      </c>
      <c r="O236" s="185">
        <f>IFERROR(M236-C236,"-")</f>
        <v>0.12953943612242114</v>
      </c>
    </row>
    <row r="237" spans="2:16" x14ac:dyDescent="0.25">
      <c r="B237" s="114" t="s">
        <v>87</v>
      </c>
      <c r="C237" s="184">
        <v>8.8647646219686163</v>
      </c>
      <c r="D237" s="185">
        <v>0.7304491973585634</v>
      </c>
      <c r="E237" s="184">
        <v>7.8025247971145175</v>
      </c>
      <c r="F237" s="185">
        <f t="shared" si="82"/>
        <v>-1.0622398248540987</v>
      </c>
      <c r="G237" s="184">
        <v>8.5449999999999999</v>
      </c>
      <c r="H237" s="185">
        <f t="shared" si="82"/>
        <v>0.74247520288548241</v>
      </c>
      <c r="I237" s="184">
        <v>8.6323838080959518</v>
      </c>
      <c r="J237" s="185">
        <f t="shared" si="82"/>
        <v>8.738380809595192E-2</v>
      </c>
      <c r="K237" s="184">
        <v>8.9404954227248243</v>
      </c>
      <c r="L237" s="185">
        <f t="shared" si="83"/>
        <v>0.30811161462887249</v>
      </c>
      <c r="M237" s="184">
        <v>8.7204788094467816</v>
      </c>
      <c r="N237" s="185">
        <f t="shared" si="84"/>
        <v>-0.22001661327804278</v>
      </c>
      <c r="O237" s="185">
        <f t="shared" ref="O237:O240" si="85">IFERROR(M237-C237,"-")</f>
        <v>-0.1442858125218347</v>
      </c>
    </row>
    <row r="238" spans="2:16" x14ac:dyDescent="0.25">
      <c r="B238" s="114" t="s">
        <v>89</v>
      </c>
      <c r="C238" s="184">
        <v>8.5650236702868288</v>
      </c>
      <c r="D238" s="185">
        <v>0.53843995987958948</v>
      </c>
      <c r="E238" s="184">
        <v>9.5790094339622645</v>
      </c>
      <c r="F238" s="185">
        <f t="shared" si="82"/>
        <v>1.0139857636754357</v>
      </c>
      <c r="G238" s="184">
        <v>7.0247342156650037</v>
      </c>
      <c r="H238" s="185">
        <f t="shared" si="82"/>
        <v>-2.5542752182972608</v>
      </c>
      <c r="I238" s="184">
        <v>7.398474487112046</v>
      </c>
      <c r="J238" s="185">
        <f t="shared" si="82"/>
        <v>0.37374027144704236</v>
      </c>
      <c r="K238" s="184">
        <v>8.0896470588235285</v>
      </c>
      <c r="L238" s="185">
        <f t="shared" si="83"/>
        <v>0.6911725717114825</v>
      </c>
      <c r="M238" s="184">
        <v>8.1410483666751077</v>
      </c>
      <c r="N238" s="185">
        <f t="shared" si="84"/>
        <v>5.1401307851579148E-2</v>
      </c>
      <c r="O238" s="185">
        <f t="shared" si="85"/>
        <v>-0.42397530361172109</v>
      </c>
    </row>
    <row r="239" spans="2:16" x14ac:dyDescent="0.25">
      <c r="B239" s="114" t="s">
        <v>91</v>
      </c>
      <c r="C239" s="184">
        <v>7.6086956521739131</v>
      </c>
      <c r="D239" s="185">
        <v>-0.82876466528640425</v>
      </c>
      <c r="E239" s="184">
        <v>7.1098398169336381</v>
      </c>
      <c r="F239" s="185">
        <f t="shared" si="82"/>
        <v>-0.49885583524027499</v>
      </c>
      <c r="G239" s="184">
        <v>9.0463992266795561</v>
      </c>
      <c r="H239" s="185">
        <f t="shared" si="82"/>
        <v>1.936559409745918</v>
      </c>
      <c r="I239" s="184">
        <v>8.6113074204947004</v>
      </c>
      <c r="J239" s="185">
        <f t="shared" si="82"/>
        <v>-0.43509180618485566</v>
      </c>
      <c r="K239" s="184">
        <v>8.4856290672451191</v>
      </c>
      <c r="L239" s="185">
        <f t="shared" si="83"/>
        <v>-0.12567835324958132</v>
      </c>
      <c r="M239" s="184">
        <v>8.5639518611810797</v>
      </c>
      <c r="N239" s="185">
        <f t="shared" si="84"/>
        <v>7.8322793935960533E-2</v>
      </c>
      <c r="O239" s="185">
        <f t="shared" si="85"/>
        <v>0.95525620900716657</v>
      </c>
    </row>
    <row r="240" spans="2:16" x14ac:dyDescent="0.25">
      <c r="B240" s="114" t="s">
        <v>93</v>
      </c>
      <c r="C240" s="184">
        <v>10.239726027397261</v>
      </c>
      <c r="D240" s="185">
        <v>1.0899947757975674</v>
      </c>
      <c r="E240" s="184">
        <v>7.5361010830324906</v>
      </c>
      <c r="F240" s="185">
        <f t="shared" si="82"/>
        <v>-2.70362494436477</v>
      </c>
      <c r="G240" s="184">
        <v>8.4801517067003793</v>
      </c>
      <c r="H240" s="185">
        <f t="shared" si="82"/>
        <v>0.94405062366788872</v>
      </c>
      <c r="I240" s="184">
        <v>8.6826692270763317</v>
      </c>
      <c r="J240" s="185">
        <f t="shared" si="82"/>
        <v>0.20251752037595239</v>
      </c>
      <c r="K240" s="184">
        <v>9.0498414136837333</v>
      </c>
      <c r="L240" s="185">
        <f t="shared" si="83"/>
        <v>0.36717218660740158</v>
      </c>
      <c r="M240" s="184">
        <v>9.620396600566572</v>
      </c>
      <c r="N240" s="185">
        <f t="shared" si="84"/>
        <v>0.57055518688283868</v>
      </c>
      <c r="O240" s="185">
        <f t="shared" si="85"/>
        <v>-0.61932942683068859</v>
      </c>
    </row>
    <row r="241" spans="2:16" ht="15.75" x14ac:dyDescent="0.25">
      <c r="B241" s="117" t="s">
        <v>30</v>
      </c>
      <c r="C241" s="186">
        <v>8.5827144313382853</v>
      </c>
      <c r="D241" s="187">
        <v>0.12993466517269248</v>
      </c>
      <c r="E241" s="186">
        <v>8.4789494013132476</v>
      </c>
      <c r="F241" s="187">
        <f t="shared" si="82"/>
        <v>-0.10376503002503767</v>
      </c>
      <c r="G241" s="186">
        <v>8.0765115973166139</v>
      </c>
      <c r="H241" s="187">
        <f t="shared" si="82"/>
        <v>-0.40243780399663365</v>
      </c>
      <c r="I241" s="186">
        <v>8.2205484045708985</v>
      </c>
      <c r="J241" s="187">
        <f t="shared" si="82"/>
        <v>0.14403680725428458</v>
      </c>
      <c r="K241" s="186">
        <v>8.4851200579355925</v>
      </c>
      <c r="L241" s="187">
        <f t="shared" si="83"/>
        <v>0.26457165336469401</v>
      </c>
      <c r="M241" s="186">
        <v>8.3521609571393363</v>
      </c>
      <c r="N241" s="187">
        <v>-0.13295910079625628</v>
      </c>
      <c r="O241" s="187">
        <v>-0.230553474198949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303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CONCATENATE("dif ",RIGHT(2019,2),"/",RIGHT(2018,2))</f>
        <v>dif 19/18</v>
      </c>
      <c r="E250" s="113" t="s">
        <v>69</v>
      </c>
      <c r="F250" s="112" t="str">
        <f>CONCATENATE("dif ",RIGHT(E249,2),"/",RIGHT(C249,2))</f>
        <v>dif 20/19</v>
      </c>
      <c r="G250" s="113" t="s">
        <v>69</v>
      </c>
      <c r="H250" s="112" t="str">
        <f>CONCATENATE("dif ",RIGHT(G249,2),"/",RIGHT(E249,2))</f>
        <v>dif 21/20</v>
      </c>
      <c r="I250" s="113" t="s">
        <v>69</v>
      </c>
      <c r="J250" s="112" t="str">
        <f>CONCATENATE("dif ",RIGHT(I249,2),"/",RIGHT(G249,2))</f>
        <v>dif 22/21</v>
      </c>
      <c r="K250" s="113" t="s">
        <v>69</v>
      </c>
      <c r="L250" s="112" t="str">
        <f>CONCATENATE("dif ",RIGHT(K249,2),"/",RIGHT(I249,2))</f>
        <v>dif 23/22</v>
      </c>
      <c r="M250" s="113" t="s">
        <v>69</v>
      </c>
      <c r="N250" s="112" t="str">
        <f>CONCATENATE("dif ",RIGHT(M249,2),"/",RIGHT(K249,2))</f>
        <v>dif 24/23</v>
      </c>
      <c r="O250" s="112" t="str">
        <f>CONCATENATE("dif ",RIGHT(M249,2),"/",RIGHT(C249,2))</f>
        <v>dif 24/19</v>
      </c>
    </row>
    <row r="251" spans="2:16" x14ac:dyDescent="0.25">
      <c r="B251" s="114" t="s">
        <v>71</v>
      </c>
      <c r="C251" s="184">
        <v>9.1074441687344905</v>
      </c>
      <c r="D251" s="185">
        <v>-2.2578404628941229E-2</v>
      </c>
      <c r="E251" s="184">
        <v>8.9706999457406411</v>
      </c>
      <c r="F251" s="185">
        <f t="shared" ref="F251:J253" si="86">IFERROR(E251-C251,"-")</f>
        <v>-0.13674422299384936</v>
      </c>
      <c r="G251" s="184">
        <v>4.1066666666666665</v>
      </c>
      <c r="H251" s="185">
        <f t="shared" si="86"/>
        <v>-4.8640332790739746</v>
      </c>
      <c r="I251" s="184">
        <v>8.4483920367534449</v>
      </c>
      <c r="J251" s="185">
        <f t="shared" si="86"/>
        <v>4.3417253700867784</v>
      </c>
      <c r="K251" s="184">
        <v>7.381966351209253</v>
      </c>
      <c r="L251" s="185">
        <f t="shared" ref="L251:L253" si="87">IFERROR(K251-I251,"-")</f>
        <v>-1.0664256855441918</v>
      </c>
      <c r="M251" s="184">
        <v>8.3423835381537579</v>
      </c>
      <c r="N251" s="185">
        <f t="shared" ref="N251:N253" si="88">IFERROR(M251-K251,"-")</f>
        <v>0.96041718694450484</v>
      </c>
      <c r="O251" s="185">
        <f t="shared" ref="O251" si="89">IFERROR(M251-C251,"-")</f>
        <v>-0.76506063058073259</v>
      </c>
    </row>
    <row r="252" spans="2:16" x14ac:dyDescent="0.25">
      <c r="B252" s="114" t="s">
        <v>73</v>
      </c>
      <c r="C252" s="184">
        <v>8.3243180228491482</v>
      </c>
      <c r="D252" s="185">
        <v>-0.81788158955395218</v>
      </c>
      <c r="E252" s="184">
        <v>8.0938388625592417</v>
      </c>
      <c r="F252" s="185">
        <f t="shared" si="86"/>
        <v>-0.23047916028990656</v>
      </c>
      <c r="G252" s="184">
        <v>6.67741935483871</v>
      </c>
      <c r="H252" s="185">
        <f t="shared" si="86"/>
        <v>-1.4164195077205317</v>
      </c>
      <c r="I252" s="184">
        <v>8.2276861853325745</v>
      </c>
      <c r="J252" s="185">
        <f t="shared" si="86"/>
        <v>1.5502668304938645</v>
      </c>
      <c r="K252" s="184">
        <v>8.1284599006387506</v>
      </c>
      <c r="L252" s="185">
        <f t="shared" si="87"/>
        <v>-9.9226284693823885E-2</v>
      </c>
      <c r="M252" s="184">
        <v>8.6390164820318827</v>
      </c>
      <c r="N252" s="185">
        <f t="shared" si="88"/>
        <v>0.51055658139313209</v>
      </c>
      <c r="O252" s="185">
        <f>IFERROR(M252-C252,"-")</f>
        <v>0.31469845918273442</v>
      </c>
    </row>
    <row r="253" spans="2:16" x14ac:dyDescent="0.25">
      <c r="B253" s="114" t="s">
        <v>75</v>
      </c>
      <c r="C253" s="184">
        <v>7.5138151875571824</v>
      </c>
      <c r="D253" s="185">
        <v>-1.7685783682540945</v>
      </c>
      <c r="E253" s="184">
        <v>11.017251635930993</v>
      </c>
      <c r="F253" s="185">
        <f t="shared" si="86"/>
        <v>3.5034364483738107</v>
      </c>
      <c r="G253" s="184">
        <v>6.0204081632653059</v>
      </c>
      <c r="H253" s="185">
        <f t="shared" si="86"/>
        <v>-4.9968434726656872</v>
      </c>
      <c r="I253" s="184">
        <v>8.4184331797235021</v>
      </c>
      <c r="J253" s="185">
        <f t="shared" si="86"/>
        <v>2.3980250164581962</v>
      </c>
      <c r="K253" s="184">
        <v>9.2266817410966642</v>
      </c>
      <c r="L253" s="185">
        <f t="shared" si="87"/>
        <v>0.80824856137316203</v>
      </c>
      <c r="M253" s="184">
        <v>8.3439211391018624</v>
      </c>
      <c r="N253" s="185">
        <f t="shared" si="88"/>
        <v>-0.88276060199480177</v>
      </c>
      <c r="O253" s="185">
        <f t="shared" ref="O253:O256" si="90">IFERROR(M253-C253,"-")</f>
        <v>0.83010595154468003</v>
      </c>
    </row>
    <row r="254" spans="2:16" x14ac:dyDescent="0.25">
      <c r="B254" s="114" t="s">
        <v>77</v>
      </c>
      <c r="C254" s="184">
        <v>9.9775224775224771</v>
      </c>
      <c r="D254" s="185">
        <v>0.6360832715671414</v>
      </c>
      <c r="E254" s="184" t="s">
        <v>249</v>
      </c>
      <c r="F254" s="185" t="str">
        <f>IFERROR(E254-C254,"-")</f>
        <v>-</v>
      </c>
      <c r="G254" s="184">
        <v>15.285714285714286</v>
      </c>
      <c r="H254" s="185" t="str">
        <f>IFERROR(G254-E254,"-")</f>
        <v>-</v>
      </c>
      <c r="I254" s="184">
        <v>9.1967109424414932</v>
      </c>
      <c r="J254" s="185">
        <f>IFERROR(I254-G254,"-")</f>
        <v>-6.0890033432727932</v>
      </c>
      <c r="K254" s="184">
        <v>8.1741071428571423</v>
      </c>
      <c r="L254" s="185">
        <f>IFERROR(K254-I254,"-")</f>
        <v>-1.0226037995843509</v>
      </c>
      <c r="M254" s="184">
        <v>10.570491803278689</v>
      </c>
      <c r="N254" s="185">
        <f>IFERROR(M254-K254,"-")</f>
        <v>2.3963846604215462</v>
      </c>
      <c r="O254" s="185">
        <f t="shared" si="90"/>
        <v>0.59296932575621142</v>
      </c>
    </row>
    <row r="255" spans="2:16" x14ac:dyDescent="0.25">
      <c r="B255" s="114" t="s">
        <v>79</v>
      </c>
      <c r="C255" s="184">
        <v>8.9593220338983048</v>
      </c>
      <c r="D255" s="185">
        <v>-1.3359799795245131</v>
      </c>
      <c r="E255" s="184" t="s">
        <v>249</v>
      </c>
      <c r="F255" s="185" t="str">
        <f t="shared" ref="F255:J263" si="91">IFERROR(E255-C255,"-")</f>
        <v>-</v>
      </c>
      <c r="G255" s="184">
        <v>4.7142857142857144</v>
      </c>
      <c r="H255" s="185" t="str">
        <f t="shared" si="91"/>
        <v>-</v>
      </c>
      <c r="I255" s="184">
        <v>9.1746478873239443</v>
      </c>
      <c r="J255" s="185">
        <f t="shared" si="91"/>
        <v>4.4603621730382299</v>
      </c>
      <c r="K255" s="184">
        <v>9.6876876876876885</v>
      </c>
      <c r="L255" s="185">
        <f t="shared" ref="L255:L263" si="92">IFERROR(K255-I255,"-")</f>
        <v>0.51303980036374419</v>
      </c>
      <c r="M255" s="184">
        <v>8.620754716981132</v>
      </c>
      <c r="N255" s="185">
        <f t="shared" ref="N255:N262" si="93">IFERROR(M255-K255,"-")</f>
        <v>-1.0669329707065565</v>
      </c>
      <c r="O255" s="185">
        <f t="shared" si="90"/>
        <v>-0.33856731691717279</v>
      </c>
    </row>
    <row r="256" spans="2:16" x14ac:dyDescent="0.25">
      <c r="B256" s="114" t="s">
        <v>81</v>
      </c>
      <c r="C256" s="184">
        <v>8.7679558011049732</v>
      </c>
      <c r="D256" s="185">
        <v>-1.2265647468402321</v>
      </c>
      <c r="E256" s="184" t="s">
        <v>249</v>
      </c>
      <c r="F256" s="185" t="str">
        <f t="shared" si="91"/>
        <v>-</v>
      </c>
      <c r="G256" s="184">
        <v>2.1319796954314723</v>
      </c>
      <c r="H256" s="185" t="str">
        <f t="shared" si="91"/>
        <v>-</v>
      </c>
      <c r="I256" s="184">
        <v>7.0531249999999996</v>
      </c>
      <c r="J256" s="185">
        <f t="shared" si="91"/>
        <v>4.9211453045685278</v>
      </c>
      <c r="K256" s="184">
        <v>8.2967863894139882</v>
      </c>
      <c r="L256" s="185">
        <f t="shared" si="92"/>
        <v>1.2436613894139885</v>
      </c>
      <c r="M256" s="184">
        <v>10.466307277628033</v>
      </c>
      <c r="N256" s="185">
        <f t="shared" si="93"/>
        <v>2.1695208882140449</v>
      </c>
      <c r="O256" s="185">
        <f t="shared" si="90"/>
        <v>1.6983514765230598</v>
      </c>
    </row>
    <row r="257" spans="2:16" x14ac:dyDescent="0.25">
      <c r="B257" s="114" t="s">
        <v>83</v>
      </c>
      <c r="C257" s="184">
        <v>7.8179059180576633</v>
      </c>
      <c r="D257" s="185">
        <v>-0.76265674178888432</v>
      </c>
      <c r="E257" s="184" t="s">
        <v>249</v>
      </c>
      <c r="F257" s="185" t="str">
        <f t="shared" si="91"/>
        <v>-</v>
      </c>
      <c r="G257" s="184">
        <v>7.4173602853745537</v>
      </c>
      <c r="H257" s="185" t="str">
        <f t="shared" si="91"/>
        <v>-</v>
      </c>
      <c r="I257" s="184">
        <v>8.795209580838323</v>
      </c>
      <c r="J257" s="185">
        <f t="shared" si="91"/>
        <v>1.3778492954637693</v>
      </c>
      <c r="K257" s="184">
        <v>7.9409368635437882</v>
      </c>
      <c r="L257" s="185">
        <f t="shared" si="92"/>
        <v>-0.8542727172945348</v>
      </c>
      <c r="M257" s="184">
        <v>7.2018779342723001</v>
      </c>
      <c r="N257" s="185">
        <f t="shared" si="93"/>
        <v>-0.7390589292714882</v>
      </c>
      <c r="O257" s="185">
        <f>IFERROR(M257-C257,"-")</f>
        <v>-0.61602798378536328</v>
      </c>
    </row>
    <row r="258" spans="2:16" x14ac:dyDescent="0.25">
      <c r="B258" s="114" t="s">
        <v>85</v>
      </c>
      <c r="C258" s="184">
        <v>9.6210045662100452</v>
      </c>
      <c r="D258" s="185">
        <v>-0.77561990636379363</v>
      </c>
      <c r="E258" s="184">
        <v>10.888888888888889</v>
      </c>
      <c r="F258" s="185">
        <f t="shared" si="91"/>
        <v>1.2678843226788441</v>
      </c>
      <c r="G258" s="184">
        <v>9.3671328671328666</v>
      </c>
      <c r="H258" s="185">
        <f t="shared" si="91"/>
        <v>-1.5217560217560226</v>
      </c>
      <c r="I258" s="184">
        <v>8.6090425531914896</v>
      </c>
      <c r="J258" s="185">
        <f t="shared" si="91"/>
        <v>-0.75809031394137705</v>
      </c>
      <c r="K258" s="184">
        <v>7.965608465608466</v>
      </c>
      <c r="L258" s="185">
        <f t="shared" si="92"/>
        <v>-0.64343408758302356</v>
      </c>
      <c r="M258" s="184">
        <v>10.337874659400544</v>
      </c>
      <c r="N258" s="185">
        <f t="shared" si="93"/>
        <v>2.3722661937920781</v>
      </c>
      <c r="O258" s="185">
        <f>IFERROR(M258-C258,"-")</f>
        <v>0.71687009319049899</v>
      </c>
    </row>
    <row r="259" spans="2:16" x14ac:dyDescent="0.25">
      <c r="B259" s="114" t="s">
        <v>87</v>
      </c>
      <c r="C259" s="184">
        <v>9.1018363939899825</v>
      </c>
      <c r="D259" s="185">
        <v>0.53919402496948088</v>
      </c>
      <c r="E259" s="184">
        <v>2.75</v>
      </c>
      <c r="F259" s="185">
        <f t="shared" si="91"/>
        <v>-6.3518363939899825</v>
      </c>
      <c r="G259" s="184">
        <v>8.5949612403100772</v>
      </c>
      <c r="H259" s="185">
        <f t="shared" si="91"/>
        <v>5.8449612403100772</v>
      </c>
      <c r="I259" s="184">
        <v>9.8945233265720081</v>
      </c>
      <c r="J259" s="185">
        <f t="shared" si="91"/>
        <v>1.2995620862619308</v>
      </c>
      <c r="K259" s="184">
        <v>8.3199052132701414</v>
      </c>
      <c r="L259" s="185">
        <f t="shared" si="92"/>
        <v>-1.5746181133018666</v>
      </c>
      <c r="M259" s="184">
        <v>9.5922551252847388</v>
      </c>
      <c r="N259" s="185">
        <f t="shared" si="93"/>
        <v>1.2723499120145974</v>
      </c>
      <c r="O259" s="185">
        <f t="shared" ref="O259:O262" si="94">IFERROR(M259-C259,"-")</f>
        <v>0.49041873129475633</v>
      </c>
    </row>
    <row r="260" spans="2:16" x14ac:dyDescent="0.25">
      <c r="B260" s="114" t="s">
        <v>89</v>
      </c>
      <c r="C260" s="184">
        <v>6.8762626262626263</v>
      </c>
      <c r="D260" s="185">
        <v>-3.0771516065633442E-2</v>
      </c>
      <c r="E260" s="184">
        <v>4.2352941176470589</v>
      </c>
      <c r="F260" s="185">
        <f t="shared" si="91"/>
        <v>-2.6409685086155674</v>
      </c>
      <c r="G260" s="184">
        <v>6.878007598142676</v>
      </c>
      <c r="H260" s="185">
        <f t="shared" si="91"/>
        <v>2.6427134804956172</v>
      </c>
      <c r="I260" s="184">
        <v>6.7535545023696679</v>
      </c>
      <c r="J260" s="185">
        <f t="shared" si="91"/>
        <v>-0.12445309577300812</v>
      </c>
      <c r="K260" s="184">
        <v>6.281114848630466</v>
      </c>
      <c r="L260" s="185">
        <f t="shared" si="92"/>
        <v>-0.47243965373920194</v>
      </c>
      <c r="M260" s="184">
        <v>7.0145454545454546</v>
      </c>
      <c r="N260" s="185">
        <f t="shared" si="93"/>
        <v>0.73343060591498865</v>
      </c>
      <c r="O260" s="185">
        <f t="shared" si="94"/>
        <v>0.13828282828282834</v>
      </c>
    </row>
    <row r="261" spans="2:16" x14ac:dyDescent="0.25">
      <c r="B261" s="114" t="s">
        <v>91</v>
      </c>
      <c r="C261" s="184">
        <v>8.5194938440492471</v>
      </c>
      <c r="D261" s="185">
        <v>0.71702139040775315</v>
      </c>
      <c r="E261" s="184">
        <v>5.9189189189189193</v>
      </c>
      <c r="F261" s="185">
        <f t="shared" si="91"/>
        <v>-2.6005749251303278</v>
      </c>
      <c r="G261" s="184">
        <v>7.8625077591558039</v>
      </c>
      <c r="H261" s="185">
        <f t="shared" si="91"/>
        <v>1.9435888402368846</v>
      </c>
      <c r="I261" s="184">
        <v>7.8405093996361428</v>
      </c>
      <c r="J261" s="185">
        <f t="shared" si="91"/>
        <v>-2.1998359519661115E-2</v>
      </c>
      <c r="K261" s="184">
        <v>8.4503028143925896</v>
      </c>
      <c r="L261" s="185">
        <f t="shared" si="92"/>
        <v>0.60979341475644677</v>
      </c>
      <c r="M261" s="184">
        <v>7.8947197926789761</v>
      </c>
      <c r="N261" s="185">
        <f t="shared" si="93"/>
        <v>-0.55558302171361351</v>
      </c>
      <c r="O261" s="185">
        <f t="shared" si="94"/>
        <v>-0.62477405137027109</v>
      </c>
    </row>
    <row r="262" spans="2:16" x14ac:dyDescent="0.25">
      <c r="B262" s="114" t="s">
        <v>93</v>
      </c>
      <c r="C262" s="184">
        <v>9.0583635855906177</v>
      </c>
      <c r="D262" s="185">
        <v>0.8901954174224489</v>
      </c>
      <c r="E262" s="184">
        <v>7.8205128205128203</v>
      </c>
      <c r="F262" s="185">
        <f t="shared" si="91"/>
        <v>-1.2378507650777975</v>
      </c>
      <c r="G262" s="184">
        <v>8.6154136758594628</v>
      </c>
      <c r="H262" s="185">
        <f t="shared" si="91"/>
        <v>0.79490085534664257</v>
      </c>
      <c r="I262" s="184">
        <v>8.5618691588785047</v>
      </c>
      <c r="J262" s="185">
        <f t="shared" si="91"/>
        <v>-5.3544516980958079E-2</v>
      </c>
      <c r="K262" s="184">
        <v>7.6238277179576244</v>
      </c>
      <c r="L262" s="185">
        <f t="shared" si="92"/>
        <v>-0.93804144092088038</v>
      </c>
      <c r="M262" s="184">
        <v>8.3462793733681462</v>
      </c>
      <c r="N262" s="185">
        <f t="shared" si="93"/>
        <v>0.72245165541052181</v>
      </c>
      <c r="O262" s="185">
        <f t="shared" si="94"/>
        <v>-0.71208421222247154</v>
      </c>
    </row>
    <row r="263" spans="2:16" ht="15.75" x14ac:dyDescent="0.25">
      <c r="B263" s="117" t="s">
        <v>30</v>
      </c>
      <c r="C263" s="186">
        <v>8.458189382963706</v>
      </c>
      <c r="D263" s="187">
        <v>-0.22849748212273191</v>
      </c>
      <c r="E263" s="186">
        <v>8.8963076923076922</v>
      </c>
      <c r="F263" s="187">
        <f t="shared" si="91"/>
        <v>0.43811830934398621</v>
      </c>
      <c r="G263" s="186">
        <v>7.7692015570112982</v>
      </c>
      <c r="H263" s="187">
        <f t="shared" si="91"/>
        <v>-1.127106135296394</v>
      </c>
      <c r="I263" s="186">
        <v>8.2687803357527727</v>
      </c>
      <c r="J263" s="187">
        <f t="shared" si="91"/>
        <v>0.49957877874147449</v>
      </c>
      <c r="K263" s="186">
        <v>8.0127206977238892</v>
      </c>
      <c r="L263" s="187">
        <f t="shared" si="92"/>
        <v>-0.25605963802888354</v>
      </c>
      <c r="M263" s="186">
        <v>8.4210810567532288</v>
      </c>
      <c r="N263" s="187">
        <v>0.40836035902933965</v>
      </c>
      <c r="O263" s="187">
        <v>-3.7108326210477216E-2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304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CONCATENATE("dif ",RIGHT(2019,2),"/",RIGHT(2018,2))</f>
        <v>dif 19/18</v>
      </c>
      <c r="E272" s="113" t="s">
        <v>69</v>
      </c>
      <c r="F272" s="112" t="str">
        <f>CONCATENATE("dif ",RIGHT(E271,2),"/",RIGHT(C271,2))</f>
        <v>dif 20/19</v>
      </c>
      <c r="G272" s="113" t="s">
        <v>69</v>
      </c>
      <c r="H272" s="112" t="str">
        <f>CONCATENATE("dif ",RIGHT(G271,2),"/",RIGHT(E271,2))</f>
        <v>dif 21/20</v>
      </c>
      <c r="I272" s="113" t="s">
        <v>69</v>
      </c>
      <c r="J272" s="112" t="str">
        <f>CONCATENATE("dif ",RIGHT(I271,2),"/",RIGHT(G271,2))</f>
        <v>dif 22/21</v>
      </c>
      <c r="K272" s="113" t="s">
        <v>69</v>
      </c>
      <c r="L272" s="112" t="str">
        <f>CONCATENATE("dif ",RIGHT(K271,2),"/",RIGHT(I271,2))</f>
        <v>dif 23/22</v>
      </c>
      <c r="M272" s="113" t="s">
        <v>69</v>
      </c>
      <c r="N272" s="112" t="str">
        <f>CONCATENATE("dif ",RIGHT(M271,2),"/",RIGHT(K271,2))</f>
        <v>dif 24/23</v>
      </c>
      <c r="O272" s="112" t="str">
        <f>CONCATENATE("dif ",RIGHT(M271,2),"/",RIGHT(C271,2))</f>
        <v>dif 24/19</v>
      </c>
    </row>
    <row r="273" spans="2:15" x14ac:dyDescent="0.25">
      <c r="B273" s="114" t="s">
        <v>71</v>
      </c>
      <c r="C273" s="184">
        <v>9.533323072187164</v>
      </c>
      <c r="D273" s="185">
        <v>0.59463769936305333</v>
      </c>
      <c r="E273" s="184">
        <v>9.6649278919914092</v>
      </c>
      <c r="F273" s="185">
        <f t="shared" ref="F273:J275" si="95">IFERROR(E273-C273,"-")</f>
        <v>0.13160481980424521</v>
      </c>
      <c r="G273" s="184">
        <v>8.3212341197822148</v>
      </c>
      <c r="H273" s="185">
        <f t="shared" si="95"/>
        <v>-1.3436937722091944</v>
      </c>
      <c r="I273" s="184">
        <v>8.4030825496342736</v>
      </c>
      <c r="J273" s="185">
        <f t="shared" si="95"/>
        <v>8.1848429852058757E-2</v>
      </c>
      <c r="K273" s="184">
        <v>8.2004524886877821</v>
      </c>
      <c r="L273" s="185">
        <f t="shared" ref="L273:L275" si="96">IFERROR(K273-I273,"-")</f>
        <v>-0.2026300609464915</v>
      </c>
      <c r="M273" s="184">
        <v>8.8776695003110095</v>
      </c>
      <c r="N273" s="185">
        <f t="shared" ref="N273:N275" si="97">IFERROR(M273-K273,"-")</f>
        <v>0.67721701162322745</v>
      </c>
      <c r="O273" s="185">
        <f t="shared" ref="O273" si="98">IFERROR(M273-C273,"-")</f>
        <v>-0.65565357187615447</v>
      </c>
    </row>
    <row r="274" spans="2:15" x14ac:dyDescent="0.25">
      <c r="B274" s="114" t="s">
        <v>73</v>
      </c>
      <c r="C274" s="184">
        <v>9.2513717421124824</v>
      </c>
      <c r="D274" s="185">
        <v>0.55540153330811926</v>
      </c>
      <c r="E274" s="184">
        <v>8.2841480127912295</v>
      </c>
      <c r="F274" s="185">
        <f t="shared" si="95"/>
        <v>-0.96722372932125289</v>
      </c>
      <c r="G274" s="184">
        <v>7.5951086956521738</v>
      </c>
      <c r="H274" s="185">
        <f t="shared" si="95"/>
        <v>-0.68903931713905564</v>
      </c>
      <c r="I274" s="184">
        <v>8.2292319749216301</v>
      </c>
      <c r="J274" s="185">
        <f t="shared" si="95"/>
        <v>0.63412327926945622</v>
      </c>
      <c r="K274" s="184">
        <v>8.7536041939711673</v>
      </c>
      <c r="L274" s="185">
        <f t="shared" si="96"/>
        <v>0.52437221904953724</v>
      </c>
      <c r="M274" s="184">
        <v>9.0517909002904169</v>
      </c>
      <c r="N274" s="185">
        <f t="shared" si="97"/>
        <v>0.29818670631924959</v>
      </c>
      <c r="O274" s="185">
        <f>IFERROR(M274-C274,"-")</f>
        <v>-0.19958084182206548</v>
      </c>
    </row>
    <row r="275" spans="2:15" x14ac:dyDescent="0.25">
      <c r="B275" s="114" t="s">
        <v>75</v>
      </c>
      <c r="C275" s="184">
        <v>8.0050288237458602</v>
      </c>
      <c r="D275" s="185">
        <v>-1.0532427811924112</v>
      </c>
      <c r="E275" s="184">
        <v>9.3773006134969332</v>
      </c>
      <c r="F275" s="185">
        <f t="shared" si="95"/>
        <v>1.372271789751073</v>
      </c>
      <c r="G275" s="184">
        <v>11.540598290598291</v>
      </c>
      <c r="H275" s="185">
        <f t="shared" si="95"/>
        <v>2.1632976771013581</v>
      </c>
      <c r="I275" s="184">
        <v>9.0803940260565614</v>
      </c>
      <c r="J275" s="185">
        <f t="shared" si="95"/>
        <v>-2.4602042645417299</v>
      </c>
      <c r="K275" s="184">
        <v>9.4451237263464343</v>
      </c>
      <c r="L275" s="185">
        <f t="shared" si="96"/>
        <v>0.36472970028987284</v>
      </c>
      <c r="M275" s="184">
        <v>8.5975887170154692</v>
      </c>
      <c r="N275" s="185">
        <f t="shared" si="97"/>
        <v>-0.84753500933096504</v>
      </c>
      <c r="O275" s="185">
        <f t="shared" ref="O275:O278" si="99">IFERROR(M275-C275,"-")</f>
        <v>0.59255989326960901</v>
      </c>
    </row>
    <row r="276" spans="2:15" x14ac:dyDescent="0.25">
      <c r="B276" s="114" t="s">
        <v>77</v>
      </c>
      <c r="C276" s="184">
        <v>10.622104063805544</v>
      </c>
      <c r="D276" s="185">
        <v>1.6066373971388774</v>
      </c>
      <c r="E276" s="184" t="s">
        <v>249</v>
      </c>
      <c r="F276" s="185" t="str">
        <f>IFERROR(E276-C276,"-")</f>
        <v>-</v>
      </c>
      <c r="G276" s="184">
        <v>11.967391304347826</v>
      </c>
      <c r="H276" s="185" t="str">
        <f>IFERROR(G276-E276,"-")</f>
        <v>-</v>
      </c>
      <c r="I276" s="184">
        <v>9.2377972465581983</v>
      </c>
      <c r="J276" s="185">
        <f>IFERROR(I276-G276,"-")</f>
        <v>-2.7295940577896278</v>
      </c>
      <c r="K276" s="184">
        <v>8.0933140933140937</v>
      </c>
      <c r="L276" s="185">
        <f>IFERROR(K276-I276,"-")</f>
        <v>-1.1444831532441047</v>
      </c>
      <c r="M276" s="184">
        <v>13.656119900083263</v>
      </c>
      <c r="N276" s="185">
        <f>IFERROR(M276-K276,"-")</f>
        <v>5.5628058067691697</v>
      </c>
      <c r="O276" s="185">
        <f t="shared" si="99"/>
        <v>3.0340158362777192</v>
      </c>
    </row>
    <row r="277" spans="2:15" x14ac:dyDescent="0.25">
      <c r="B277" s="114" t="s">
        <v>79</v>
      </c>
      <c r="C277" s="184">
        <v>11.348837209302326</v>
      </c>
      <c r="D277" s="185">
        <v>1.8917734973909681</v>
      </c>
      <c r="E277" s="184" t="s">
        <v>249</v>
      </c>
      <c r="F277" s="185" t="str">
        <f t="shared" ref="F277:J285" si="100">IFERROR(E277-C277,"-")</f>
        <v>-</v>
      </c>
      <c r="G277" s="184">
        <v>9.6999999999999993</v>
      </c>
      <c r="H277" s="185" t="str">
        <f t="shared" si="100"/>
        <v>-</v>
      </c>
      <c r="I277" s="184">
        <v>7.8695652173913047</v>
      </c>
      <c r="J277" s="185">
        <f t="shared" si="100"/>
        <v>-1.8304347826086946</v>
      </c>
      <c r="K277" s="184">
        <v>9.7523364485981308</v>
      </c>
      <c r="L277" s="185">
        <f t="shared" ref="L277:L285" si="101">IFERROR(K277-I277,"-")</f>
        <v>1.8827712312068261</v>
      </c>
      <c r="M277" s="184">
        <v>9.2666666666666675</v>
      </c>
      <c r="N277" s="185">
        <f t="shared" ref="N277:N284" si="102">IFERROR(M277-K277,"-")</f>
        <v>-0.48566978193146326</v>
      </c>
      <c r="O277" s="185">
        <f t="shared" si="99"/>
        <v>-2.0821705426356587</v>
      </c>
    </row>
    <row r="278" spans="2:15" x14ac:dyDescent="0.25">
      <c r="B278" s="114" t="s">
        <v>81</v>
      </c>
      <c r="C278" s="184">
        <v>6.9422222222222221</v>
      </c>
      <c r="D278" s="185">
        <v>-0.79447245564892643</v>
      </c>
      <c r="E278" s="184" t="s">
        <v>249</v>
      </c>
      <c r="F278" s="185" t="str">
        <f t="shared" si="100"/>
        <v>-</v>
      </c>
      <c r="G278" s="184">
        <v>3</v>
      </c>
      <c r="H278" s="185" t="str">
        <f t="shared" si="100"/>
        <v>-</v>
      </c>
      <c r="I278" s="184">
        <v>8.5033557046979862</v>
      </c>
      <c r="J278" s="185">
        <f t="shared" si="100"/>
        <v>5.5033557046979862</v>
      </c>
      <c r="K278" s="184">
        <v>8.7606177606177607</v>
      </c>
      <c r="L278" s="185">
        <f t="shared" si="101"/>
        <v>0.25726205591977447</v>
      </c>
      <c r="M278" s="184">
        <v>8.6916666666666664</v>
      </c>
      <c r="N278" s="185">
        <f t="shared" si="102"/>
        <v>-6.8951093951094222E-2</v>
      </c>
      <c r="O278" s="185">
        <f t="shared" si="99"/>
        <v>1.7494444444444444</v>
      </c>
    </row>
    <row r="279" spans="2:15" x14ac:dyDescent="0.25">
      <c r="B279" s="114" t="s">
        <v>83</v>
      </c>
      <c r="C279" s="184">
        <v>8.3686200378071831</v>
      </c>
      <c r="D279" s="185">
        <v>1.3265725058144957</v>
      </c>
      <c r="E279" s="184" t="s">
        <v>249</v>
      </c>
      <c r="F279" s="185" t="str">
        <f t="shared" si="100"/>
        <v>-</v>
      </c>
      <c r="G279" s="184">
        <v>8.2982456140350873</v>
      </c>
      <c r="H279" s="185" t="str">
        <f t="shared" si="100"/>
        <v>-</v>
      </c>
      <c r="I279" s="184">
        <v>7.8888888888888893</v>
      </c>
      <c r="J279" s="185">
        <f t="shared" si="100"/>
        <v>-0.40935672514619803</v>
      </c>
      <c r="K279" s="184">
        <v>12.705627705627705</v>
      </c>
      <c r="L279" s="185">
        <f t="shared" si="101"/>
        <v>4.8167388167388161</v>
      </c>
      <c r="M279" s="184">
        <v>6.8508771929824563</v>
      </c>
      <c r="N279" s="185">
        <f t="shared" si="102"/>
        <v>-5.854750512645249</v>
      </c>
      <c r="O279" s="185">
        <f>IFERROR(M279-C279,"-")</f>
        <v>-1.5177428448247268</v>
      </c>
    </row>
    <row r="280" spans="2:15" x14ac:dyDescent="0.25">
      <c r="B280" s="114" t="s">
        <v>85</v>
      </c>
      <c r="C280" s="184">
        <v>9.8538461538461544</v>
      </c>
      <c r="D280" s="185">
        <v>1.7990074441687351</v>
      </c>
      <c r="E280" s="184">
        <v>5.5</v>
      </c>
      <c r="F280" s="185">
        <f t="shared" si="100"/>
        <v>-4.3538461538461544</v>
      </c>
      <c r="G280" s="184">
        <v>8.6111111111111107</v>
      </c>
      <c r="H280" s="185">
        <f t="shared" si="100"/>
        <v>3.1111111111111107</v>
      </c>
      <c r="I280" s="184">
        <v>6.964788732394366</v>
      </c>
      <c r="J280" s="185">
        <f t="shared" si="100"/>
        <v>-1.6463223787167447</v>
      </c>
      <c r="K280" s="184">
        <v>8.8852459016393439</v>
      </c>
      <c r="L280" s="185">
        <f t="shared" si="101"/>
        <v>1.9204571692449779</v>
      </c>
      <c r="M280" s="184">
        <v>7.3269230769230766</v>
      </c>
      <c r="N280" s="185">
        <f t="shared" si="102"/>
        <v>-1.5583228247162673</v>
      </c>
      <c r="O280" s="185">
        <f>IFERROR(M280-C280,"-")</f>
        <v>-2.5269230769230777</v>
      </c>
    </row>
    <row r="281" spans="2:15" x14ac:dyDescent="0.25">
      <c r="B281" s="114" t="s">
        <v>87</v>
      </c>
      <c r="C281" s="184">
        <v>8.5935162094763093</v>
      </c>
      <c r="D281" s="185">
        <v>1.3444187365521216</v>
      </c>
      <c r="E281" s="184">
        <v>7.4074074074074074</v>
      </c>
      <c r="F281" s="185">
        <f t="shared" si="100"/>
        <v>-1.1861088020689019</v>
      </c>
      <c r="G281" s="184">
        <v>13.451612903225806</v>
      </c>
      <c r="H281" s="185">
        <f t="shared" si="100"/>
        <v>6.0442054958183986</v>
      </c>
      <c r="I281" s="184">
        <v>8.81</v>
      </c>
      <c r="J281" s="185">
        <f t="shared" si="100"/>
        <v>-4.6416129032258056</v>
      </c>
      <c r="K281" s="184">
        <v>7.7277936962750715</v>
      </c>
      <c r="L281" s="185">
        <f t="shared" si="101"/>
        <v>-1.082206303724929</v>
      </c>
      <c r="M281" s="184">
        <v>7.740384615384615</v>
      </c>
      <c r="N281" s="185">
        <f t="shared" si="102"/>
        <v>1.2590919109543464E-2</v>
      </c>
      <c r="O281" s="185">
        <f t="shared" ref="O281:O284" si="103">IFERROR(M281-C281,"-")</f>
        <v>-0.85313159409169437</v>
      </c>
    </row>
    <row r="282" spans="2:15" x14ac:dyDescent="0.25">
      <c r="B282" s="114" t="s">
        <v>89</v>
      </c>
      <c r="C282" s="184">
        <v>6.1791423496574476</v>
      </c>
      <c r="D282" s="185">
        <v>0.20938465244484039</v>
      </c>
      <c r="E282" s="184">
        <v>5.7944444444444443</v>
      </c>
      <c r="F282" s="185">
        <f t="shared" si="100"/>
        <v>-0.38469790521300329</v>
      </c>
      <c r="G282" s="184">
        <v>4.2093967517401394</v>
      </c>
      <c r="H282" s="185">
        <f t="shared" si="100"/>
        <v>-1.5850476927043049</v>
      </c>
      <c r="I282" s="184">
        <v>5.3309920983318699</v>
      </c>
      <c r="J282" s="185">
        <f t="shared" si="100"/>
        <v>1.1215953465917305</v>
      </c>
      <c r="K282" s="184">
        <v>5.4709576138147566</v>
      </c>
      <c r="L282" s="185">
        <f t="shared" si="101"/>
        <v>0.13996551548288672</v>
      </c>
      <c r="M282" s="184">
        <v>5.8508442776735459</v>
      </c>
      <c r="N282" s="185">
        <f t="shared" si="102"/>
        <v>0.37988666385878922</v>
      </c>
      <c r="O282" s="185">
        <f t="shared" si="103"/>
        <v>-0.32829807198390171</v>
      </c>
    </row>
    <row r="283" spans="2:15" x14ac:dyDescent="0.25">
      <c r="B283" s="114" t="s">
        <v>91</v>
      </c>
      <c r="C283" s="184">
        <v>9.0084462151394415</v>
      </c>
      <c r="D283" s="185">
        <v>6.4526412727701654E-2</v>
      </c>
      <c r="E283" s="184">
        <v>9.0055970149253728</v>
      </c>
      <c r="F283" s="185">
        <f t="shared" si="100"/>
        <v>-2.8492002140687589E-3</v>
      </c>
      <c r="G283" s="184">
        <v>9.3781206171107989</v>
      </c>
      <c r="H283" s="185">
        <f t="shared" si="100"/>
        <v>0.37252360218542613</v>
      </c>
      <c r="I283" s="184">
        <v>8.603550295857989</v>
      </c>
      <c r="J283" s="185">
        <f t="shared" si="100"/>
        <v>-0.77457032125280989</v>
      </c>
      <c r="K283" s="184">
        <v>9.4742484269401075</v>
      </c>
      <c r="L283" s="185">
        <f t="shared" si="101"/>
        <v>0.87069813108211846</v>
      </c>
      <c r="M283" s="184">
        <v>9.4645808736717836</v>
      </c>
      <c r="N283" s="185">
        <f t="shared" si="102"/>
        <v>-9.667553268323914E-3</v>
      </c>
      <c r="O283" s="185">
        <f t="shared" si="103"/>
        <v>0.45613465853234203</v>
      </c>
    </row>
    <row r="284" spans="2:15" x14ac:dyDescent="0.25">
      <c r="B284" s="114" t="s">
        <v>93</v>
      </c>
      <c r="C284" s="184">
        <v>8.2477545944452118</v>
      </c>
      <c r="D284" s="185">
        <v>0.55771983198866515</v>
      </c>
      <c r="E284" s="184">
        <v>9.6896551724137936</v>
      </c>
      <c r="F284" s="185">
        <f t="shared" si="100"/>
        <v>1.4419005779685818</v>
      </c>
      <c r="G284" s="184">
        <v>9.0790308624170759</v>
      </c>
      <c r="H284" s="185">
        <f t="shared" si="100"/>
        <v>-0.61062430999671768</v>
      </c>
      <c r="I284" s="184">
        <v>8.9088376804254246</v>
      </c>
      <c r="J284" s="185">
        <f t="shared" si="100"/>
        <v>-0.17019318199165134</v>
      </c>
      <c r="K284" s="184">
        <v>8.3665938864628817</v>
      </c>
      <c r="L284" s="185">
        <f t="shared" si="101"/>
        <v>-0.54224379396254285</v>
      </c>
      <c r="M284" s="184">
        <v>8.2607965451055669</v>
      </c>
      <c r="N284" s="185">
        <f t="shared" si="102"/>
        <v>-0.10579734135731478</v>
      </c>
      <c r="O284" s="185">
        <f t="shared" si="103"/>
        <v>1.3041950660355184E-2</v>
      </c>
    </row>
    <row r="285" spans="2:15" ht="15.75" x14ac:dyDescent="0.25">
      <c r="B285" s="117" t="s">
        <v>30</v>
      </c>
      <c r="C285" s="186">
        <v>8.6256792679197343</v>
      </c>
      <c r="D285" s="187">
        <v>0.28650240828389251</v>
      </c>
      <c r="E285" s="186">
        <v>8.9643305251837244</v>
      </c>
      <c r="F285" s="187">
        <f t="shared" si="100"/>
        <v>0.33865125726399015</v>
      </c>
      <c r="G285" s="186">
        <v>8.4270435446906031</v>
      </c>
      <c r="H285" s="187">
        <f t="shared" si="100"/>
        <v>-0.53728698049312129</v>
      </c>
      <c r="I285" s="186">
        <v>8.3434397163120568</v>
      </c>
      <c r="J285" s="187">
        <f t="shared" si="100"/>
        <v>-8.3603828378546297E-2</v>
      </c>
      <c r="K285" s="186">
        <v>8.4642237804418308</v>
      </c>
      <c r="L285" s="187">
        <f t="shared" si="101"/>
        <v>0.12078406412977394</v>
      </c>
      <c r="M285" s="186">
        <v>8.7879118657772395</v>
      </c>
      <c r="N285" s="187">
        <v>0.32368808533540872</v>
      </c>
      <c r="O285" s="187">
        <v>0.16223259785750521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F642A-D4F2-4AD3-911B-DB27E7D68E3E}">
  <sheetPr>
    <tabColor theme="4" tint="0.79998168889431442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9"/>
    <col min="14" max="14" width="13.5703125" style="189" bestFit="1" customWidth="1"/>
    <col min="15" max="15" width="11.140625" style="189" customWidth="1"/>
  </cols>
  <sheetData>
    <row r="4" spans="1:16" ht="48.75" customHeight="1" thickBot="1" x14ac:dyDescent="0.3">
      <c r="B4" s="270" t="s">
        <v>293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39"/>
      <c r="N5" s="39"/>
      <c r="P5" s="1" t="s">
        <v>67</v>
      </c>
    </row>
    <row r="6" spans="1:16" ht="22.5" thickTop="1" thickBot="1" x14ac:dyDescent="0.3">
      <c r="B6" s="108" t="s">
        <v>30</v>
      </c>
      <c r="C6" s="304" t="s">
        <v>132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  <c r="O6" s="306"/>
    </row>
    <row r="7" spans="1:16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CONCATENATE("def ",RIGHT(C7,2),"/",RIGHT(C7-1,2))</f>
        <v>def 19/18</v>
      </c>
      <c r="E8" s="113" t="s">
        <v>69</v>
      </c>
      <c r="F8" s="112" t="str">
        <f>CONCATENATE("def ",RIGHT(E7,2),"/",RIGHT(C7,2))</f>
        <v>def 20/19</v>
      </c>
      <c r="G8" s="113" t="s">
        <v>69</v>
      </c>
      <c r="H8" s="112" t="str">
        <f>CONCATENATE("def ",RIGHT(G7,2),"/",RIGHT(E7,2))</f>
        <v>def 21/20</v>
      </c>
      <c r="I8" s="113" t="s">
        <v>69</v>
      </c>
      <c r="J8" s="112" t="str">
        <f>CONCATENATE("def ",RIGHT(I7,2),"/",RIGHT(G7,2))</f>
        <v>def 22/21</v>
      </c>
      <c r="K8" s="113" t="s">
        <v>69</v>
      </c>
      <c r="L8" s="112" t="str">
        <f>CONCATENATE("def ",RIGHT(K7,2),"/",RIGHT(I7,2))</f>
        <v>def 23/22</v>
      </c>
      <c r="M8" s="113" t="s">
        <v>69</v>
      </c>
      <c r="N8" s="112" t="str">
        <f>CONCATENATE("def ",RIGHT(M7,2),"/",RIGHT(K7,2))</f>
        <v>def 24/23</v>
      </c>
      <c r="O8" s="112" t="str">
        <f>CONCATENATE("def ",RIGHT(M7,2),"/",RIGHT(C7,2))</f>
        <v>def 24/19</v>
      </c>
    </row>
    <row r="9" spans="1:16" x14ac:dyDescent="0.25">
      <c r="A9" s="1" t="s">
        <v>70</v>
      </c>
      <c r="B9" s="114" t="s">
        <v>71</v>
      </c>
      <c r="C9" s="184">
        <v>8.5916651129929651</v>
      </c>
      <c r="D9" s="185">
        <v>-0.12696023823411906</v>
      </c>
      <c r="E9" s="184">
        <v>8.698648398805064</v>
      </c>
      <c r="F9" s="185">
        <f t="shared" ref="F9:J21" si="0">IFERROR(E9-C9,"-")</f>
        <v>0.10698328581209893</v>
      </c>
      <c r="G9" s="184">
        <v>6.4503121098626712</v>
      </c>
      <c r="H9" s="185">
        <f t="shared" si="0"/>
        <v>-2.2483362889423928</v>
      </c>
      <c r="I9" s="184">
        <v>7.8975915168785624</v>
      </c>
      <c r="J9" s="185">
        <f t="shared" si="0"/>
        <v>1.4472794070158912</v>
      </c>
      <c r="K9" s="184">
        <v>7.9384785610073729</v>
      </c>
      <c r="L9" s="185">
        <f t="shared" ref="L9:L21" si="1">IFERROR(K9-I9,"-")</f>
        <v>4.0887044128810501E-2</v>
      </c>
      <c r="M9" s="184">
        <v>8.192558804240365</v>
      </c>
      <c r="N9" s="185">
        <f t="shared" ref="N9:N14" si="2">IFERROR(M9-K9,"-")</f>
        <v>0.25408024323299205</v>
      </c>
      <c r="O9" s="185">
        <f>IFERROR(M9-C9,"-")</f>
        <v>-0.39910630875260011</v>
      </c>
    </row>
    <row r="10" spans="1:16" x14ac:dyDescent="0.25">
      <c r="A10" s="1" t="s">
        <v>72</v>
      </c>
      <c r="B10" s="114" t="s">
        <v>73</v>
      </c>
      <c r="C10" s="184">
        <v>8.0381996180038193</v>
      </c>
      <c r="D10" s="185">
        <v>-0.15581963480853211</v>
      </c>
      <c r="E10" s="184">
        <v>7.9022125154306337</v>
      </c>
      <c r="F10" s="185">
        <f t="shared" si="0"/>
        <v>-0.13598710257318558</v>
      </c>
      <c r="G10" s="184">
        <v>5.3170466883821934</v>
      </c>
      <c r="H10" s="185">
        <f t="shared" si="0"/>
        <v>-2.5851658270484403</v>
      </c>
      <c r="I10" s="184">
        <v>6.9120244256787435</v>
      </c>
      <c r="J10" s="185">
        <f t="shared" si="0"/>
        <v>1.5949777372965501</v>
      </c>
      <c r="K10" s="184">
        <v>7.573860021727854</v>
      </c>
      <c r="L10" s="185">
        <f t="shared" si="1"/>
        <v>0.66183559604911046</v>
      </c>
      <c r="M10" s="184">
        <v>7.3477985852502536</v>
      </c>
      <c r="N10" s="185">
        <f t="shared" si="2"/>
        <v>-0.22606143647760035</v>
      </c>
      <c r="O10" s="185">
        <f>IFERROR(M10-C10,"-")</f>
        <v>-0.69040103275356568</v>
      </c>
    </row>
    <row r="11" spans="1:16" x14ac:dyDescent="0.25">
      <c r="A11" s="1" t="s">
        <v>74</v>
      </c>
      <c r="B11" s="114" t="s">
        <v>75</v>
      </c>
      <c r="C11" s="184">
        <v>7.2381455487636153</v>
      </c>
      <c r="D11" s="185">
        <v>-0.27713874335714994</v>
      </c>
      <c r="E11" s="184">
        <v>9.2650728155339799</v>
      </c>
      <c r="F11" s="185">
        <f t="shared" si="0"/>
        <v>2.0269272667703646</v>
      </c>
      <c r="G11" s="184">
        <v>5.692027581932285</v>
      </c>
      <c r="H11" s="185">
        <f t="shared" si="0"/>
        <v>-3.5730452336016949</v>
      </c>
      <c r="I11" s="184">
        <v>7.1458150200649726</v>
      </c>
      <c r="J11" s="185">
        <f t="shared" si="0"/>
        <v>1.4537874381326876</v>
      </c>
      <c r="K11" s="184">
        <v>7.1611875782049825</v>
      </c>
      <c r="L11" s="185">
        <f t="shared" si="1"/>
        <v>1.5372558140009929E-2</v>
      </c>
      <c r="M11" s="184">
        <v>7.0496921187274779</v>
      </c>
      <c r="N11" s="185">
        <f t="shared" si="2"/>
        <v>-0.11149545947750461</v>
      </c>
      <c r="O11" s="185">
        <f t="shared" ref="O11:O14" si="3">IFERROR(M11-C11,"-")</f>
        <v>-0.18845343003613735</v>
      </c>
    </row>
    <row r="12" spans="1:16" x14ac:dyDescent="0.25">
      <c r="A12" s="1" t="s">
        <v>76</v>
      </c>
      <c r="B12" s="114" t="s">
        <v>77</v>
      </c>
      <c r="C12" s="184">
        <v>7.1676330754171715</v>
      </c>
      <c r="D12" s="185">
        <v>-3.9174022227324024E-2</v>
      </c>
      <c r="E12" s="184" t="s">
        <v>249</v>
      </c>
      <c r="F12" s="185" t="str">
        <f t="shared" si="0"/>
        <v>-</v>
      </c>
      <c r="G12" s="184">
        <v>5.1790914385556199</v>
      </c>
      <c r="H12" s="185" t="str">
        <f t="shared" si="0"/>
        <v>-</v>
      </c>
      <c r="I12" s="184">
        <v>6.5430669710120082</v>
      </c>
      <c r="J12" s="185">
        <f t="shared" si="0"/>
        <v>1.3639755324563883</v>
      </c>
      <c r="K12" s="184">
        <v>6.6071071115401994</v>
      </c>
      <c r="L12" s="185">
        <f t="shared" si="1"/>
        <v>6.4040140528191181E-2</v>
      </c>
      <c r="M12" s="184">
        <v>6.9559722393475543</v>
      </c>
      <c r="N12" s="185">
        <f t="shared" si="2"/>
        <v>0.3488651278073549</v>
      </c>
      <c r="O12" s="185">
        <f>IFERROR(M12-C12,"-")</f>
        <v>-0.21166083606961728</v>
      </c>
    </row>
    <row r="13" spans="1:16" x14ac:dyDescent="0.25">
      <c r="A13" s="1" t="s">
        <v>78</v>
      </c>
      <c r="B13" s="114" t="s">
        <v>79</v>
      </c>
      <c r="C13" s="184">
        <v>7.1473914210142979</v>
      </c>
      <c r="D13" s="185">
        <v>-0.17755459069212343</v>
      </c>
      <c r="E13" s="184" t="s">
        <v>249</v>
      </c>
      <c r="F13" s="185" t="str">
        <f t="shared" si="0"/>
        <v>-</v>
      </c>
      <c r="G13" s="184">
        <v>4.6204303863106038</v>
      </c>
      <c r="H13" s="185" t="str">
        <f t="shared" si="0"/>
        <v>-</v>
      </c>
      <c r="I13" s="184">
        <v>6.7084381642859343</v>
      </c>
      <c r="J13" s="185">
        <f t="shared" si="0"/>
        <v>2.0880077779753305</v>
      </c>
      <c r="K13" s="184">
        <v>6.9440868449374946</v>
      </c>
      <c r="L13" s="185">
        <f t="shared" si="1"/>
        <v>0.2356486806515603</v>
      </c>
      <c r="M13" s="184">
        <v>6.7511616134222852</v>
      </c>
      <c r="N13" s="185">
        <f t="shared" si="2"/>
        <v>-0.19292523151520946</v>
      </c>
      <c r="O13" s="185">
        <f>IFERROR(M13-C13,"-")</f>
        <v>-0.39622980759201276</v>
      </c>
    </row>
    <row r="14" spans="1:16" x14ac:dyDescent="0.25">
      <c r="A14" s="1" t="s">
        <v>80</v>
      </c>
      <c r="B14" s="114" t="s">
        <v>81</v>
      </c>
      <c r="C14" s="184">
        <v>7.5785995784071121</v>
      </c>
      <c r="D14" s="185">
        <v>0.2918845532364216</v>
      </c>
      <c r="E14" s="184" t="s">
        <v>249</v>
      </c>
      <c r="F14" s="185" t="str">
        <f t="shared" si="0"/>
        <v>-</v>
      </c>
      <c r="G14" s="184">
        <v>5.3860594883435002</v>
      </c>
      <c r="H14" s="185" t="str">
        <f t="shared" si="0"/>
        <v>-</v>
      </c>
      <c r="I14" s="184">
        <v>6.7874628069998488</v>
      </c>
      <c r="J14" s="185">
        <f t="shared" si="0"/>
        <v>1.4014033186563486</v>
      </c>
      <c r="K14" s="184">
        <v>6.9046855643809666</v>
      </c>
      <c r="L14" s="185">
        <f t="shared" si="1"/>
        <v>0.11722275738111776</v>
      </c>
      <c r="M14" s="184">
        <v>6.9467325160948938</v>
      </c>
      <c r="N14" s="185">
        <f t="shared" si="2"/>
        <v>4.204695171392725E-2</v>
      </c>
      <c r="O14" s="185">
        <f t="shared" si="3"/>
        <v>-0.63186706231221823</v>
      </c>
    </row>
    <row r="15" spans="1:16" x14ac:dyDescent="0.25">
      <c r="A15" s="1" t="s">
        <v>82</v>
      </c>
      <c r="B15" s="114" t="s">
        <v>83</v>
      </c>
      <c r="C15" s="184">
        <v>8.2578639356254566</v>
      </c>
      <c r="D15" s="185">
        <v>0.32498328793676468</v>
      </c>
      <c r="E15" s="184" t="s">
        <v>249</v>
      </c>
      <c r="F15" s="185" t="str">
        <f t="shared" si="0"/>
        <v>-</v>
      </c>
      <c r="G15" s="184">
        <v>6.0443979654893756</v>
      </c>
      <c r="H15" s="185" t="str">
        <f t="shared" si="0"/>
        <v>-</v>
      </c>
      <c r="I15" s="184">
        <v>7.167841512711723</v>
      </c>
      <c r="J15" s="185">
        <f t="shared" si="0"/>
        <v>1.1234435472223474</v>
      </c>
      <c r="K15" s="184">
        <v>7.7222369937073472</v>
      </c>
      <c r="L15" s="185">
        <f t="shared" si="1"/>
        <v>0.55439548099562419</v>
      </c>
      <c r="M15" s="184">
        <v>7.3925116386568499</v>
      </c>
      <c r="N15" s="185">
        <f>IFERROR(M15-K15,"-")</f>
        <v>-0.32972535505049727</v>
      </c>
      <c r="O15" s="185">
        <f>IFERROR(M15-C15,"-")</f>
        <v>-0.86535229696860672</v>
      </c>
    </row>
    <row r="16" spans="1:16" x14ac:dyDescent="0.25">
      <c r="A16" s="1" t="s">
        <v>84</v>
      </c>
      <c r="B16" s="114" t="s">
        <v>85</v>
      </c>
      <c r="C16" s="184">
        <v>8.0881703522799508</v>
      </c>
      <c r="D16" s="185">
        <v>9.0710890612671236E-2</v>
      </c>
      <c r="E16" s="184">
        <v>6.2072200759666263</v>
      </c>
      <c r="F16" s="185">
        <f t="shared" si="0"/>
        <v>-1.8809502763133246</v>
      </c>
      <c r="G16" s="184">
        <v>7.2883713042003508</v>
      </c>
      <c r="H16" s="185">
        <f t="shared" si="0"/>
        <v>1.0811512282337246</v>
      </c>
      <c r="I16" s="184">
        <v>7.5955180077018341</v>
      </c>
      <c r="J16" s="185">
        <f t="shared" si="0"/>
        <v>0.30714670350148321</v>
      </c>
      <c r="K16" s="184">
        <v>8.1097716550938816</v>
      </c>
      <c r="L16" s="185">
        <f t="shared" si="1"/>
        <v>0.5142536473920476</v>
      </c>
      <c r="M16" s="184">
        <v>7.4201266434724724</v>
      </c>
      <c r="N16" s="185">
        <f>IFERROR(M16-K16,"-")</f>
        <v>-0.68964501162140923</v>
      </c>
      <c r="O16" s="185">
        <f>IFERROR(M16-C16,"-")</f>
        <v>-0.66804370880747843</v>
      </c>
    </row>
    <row r="17" spans="1:16" x14ac:dyDescent="0.25">
      <c r="A17" s="1" t="s">
        <v>86</v>
      </c>
      <c r="B17" s="114" t="s">
        <v>87</v>
      </c>
      <c r="C17" s="184">
        <v>8.0254357611092644</v>
      </c>
      <c r="D17" s="185">
        <v>0.35134646848521101</v>
      </c>
      <c r="E17" s="184">
        <v>5.8190319031903188</v>
      </c>
      <c r="F17" s="185">
        <f t="shared" si="0"/>
        <v>-2.2064038579189456</v>
      </c>
      <c r="G17" s="184">
        <v>7.164842426296171</v>
      </c>
      <c r="H17" s="185">
        <f t="shared" si="0"/>
        <v>1.3458105231058521</v>
      </c>
      <c r="I17" s="184">
        <v>7.2474007241185694</v>
      </c>
      <c r="J17" s="185">
        <f t="shared" si="0"/>
        <v>8.255829782239843E-2</v>
      </c>
      <c r="K17" s="184">
        <v>7.4536678097510061</v>
      </c>
      <c r="L17" s="185">
        <f t="shared" si="1"/>
        <v>0.20626708563243668</v>
      </c>
      <c r="M17" s="184">
        <v>7.2665766981556459</v>
      </c>
      <c r="N17" s="185">
        <f t="shared" ref="N17:N20" si="4">IFERROR(M17-K17,"-")</f>
        <v>-0.18709111159536018</v>
      </c>
      <c r="O17" s="185">
        <f t="shared" ref="O17:O20" si="5">IFERROR(M17-C17,"-")</f>
        <v>-0.75885906295361849</v>
      </c>
    </row>
    <row r="18" spans="1:16" x14ac:dyDescent="0.25">
      <c r="A18" s="1" t="s">
        <v>88</v>
      </c>
      <c r="B18" s="114" t="s">
        <v>89</v>
      </c>
      <c r="C18" s="184">
        <v>7.5382472368397098</v>
      </c>
      <c r="D18" s="185">
        <v>0.18504874085779743</v>
      </c>
      <c r="E18" s="184">
        <v>4.6894435729445423</v>
      </c>
      <c r="F18" s="185">
        <f t="shared" si="0"/>
        <v>-2.8488036638951675</v>
      </c>
      <c r="G18" s="184">
        <v>7.0135595872877472</v>
      </c>
      <c r="H18" s="185">
        <f t="shared" si="0"/>
        <v>2.3241160143432049</v>
      </c>
      <c r="I18" s="184">
        <v>7.0836770928106425</v>
      </c>
      <c r="J18" s="185">
        <f t="shared" si="0"/>
        <v>7.0117505522895307E-2</v>
      </c>
      <c r="K18" s="184">
        <v>7.2239690096301068</v>
      </c>
      <c r="L18" s="185">
        <f t="shared" si="1"/>
        <v>0.14029191681946429</v>
      </c>
      <c r="M18" s="184">
        <v>6.9581148065238247</v>
      </c>
      <c r="N18" s="185">
        <f t="shared" si="4"/>
        <v>-0.26585420310628205</v>
      </c>
      <c r="O18" s="185">
        <f t="shared" si="5"/>
        <v>-0.58013243031588502</v>
      </c>
    </row>
    <row r="19" spans="1:16" x14ac:dyDescent="0.25">
      <c r="A19" s="1" t="s">
        <v>90</v>
      </c>
      <c r="B19" s="114" t="s">
        <v>91</v>
      </c>
      <c r="C19" s="184">
        <v>7.7145717878265732</v>
      </c>
      <c r="D19" s="185">
        <v>-5.3092656302617947E-2</v>
      </c>
      <c r="E19" s="184">
        <v>6.71445023639229</v>
      </c>
      <c r="F19" s="185">
        <f t="shared" si="0"/>
        <v>-1.0001215514342832</v>
      </c>
      <c r="G19" s="184">
        <v>7.474227037296723</v>
      </c>
      <c r="H19" s="185">
        <f t="shared" si="0"/>
        <v>0.759776800904433</v>
      </c>
      <c r="I19" s="184">
        <v>7.319989568392228</v>
      </c>
      <c r="J19" s="185">
        <f t="shared" si="0"/>
        <v>-0.15423746890449497</v>
      </c>
      <c r="K19" s="184">
        <v>7.4367055851367114</v>
      </c>
      <c r="L19" s="185">
        <f t="shared" si="1"/>
        <v>0.1167160167444834</v>
      </c>
      <c r="M19" s="184">
        <v>7.1759629902735345</v>
      </c>
      <c r="N19" s="185">
        <f t="shared" si="4"/>
        <v>-0.26074259486317697</v>
      </c>
      <c r="O19" s="185">
        <f t="shared" si="5"/>
        <v>-0.5386087975530387</v>
      </c>
    </row>
    <row r="20" spans="1:16" x14ac:dyDescent="0.25">
      <c r="A20" s="1" t="s">
        <v>92</v>
      </c>
      <c r="B20" s="114" t="s">
        <v>93</v>
      </c>
      <c r="C20" s="184">
        <v>7.8962540239976589</v>
      </c>
      <c r="D20" s="185">
        <v>0.36865761694163623</v>
      </c>
      <c r="E20" s="184">
        <v>6.7961834693642951</v>
      </c>
      <c r="F20" s="185">
        <f t="shared" si="0"/>
        <v>-1.1000705546333638</v>
      </c>
      <c r="G20" s="184">
        <v>7.3496544290152812</v>
      </c>
      <c r="H20" s="185">
        <f t="shared" si="0"/>
        <v>0.55347095965098614</v>
      </c>
      <c r="I20" s="184">
        <v>7.2560849086919399</v>
      </c>
      <c r="J20" s="185">
        <f t="shared" si="0"/>
        <v>-9.3569520323341315E-2</v>
      </c>
      <c r="K20" s="184">
        <v>7.4519302269326904</v>
      </c>
      <c r="L20" s="185">
        <f t="shared" si="1"/>
        <v>0.19584531824075047</v>
      </c>
      <c r="M20" s="184">
        <v>7.2321784322217413</v>
      </c>
      <c r="N20" s="185">
        <f t="shared" si="4"/>
        <v>-0.21975179471094908</v>
      </c>
      <c r="O20" s="185">
        <f t="shared" si="5"/>
        <v>-0.66407559177591757</v>
      </c>
    </row>
    <row r="21" spans="1:16" ht="15.75" x14ac:dyDescent="0.25">
      <c r="A21" s="1" t="s">
        <v>0</v>
      </c>
      <c r="B21" s="117" t="s">
        <v>30</v>
      </c>
      <c r="C21" s="186">
        <v>7.7678094151888821</v>
      </c>
      <c r="D21" s="187">
        <v>6.8048510347545665E-2</v>
      </c>
      <c r="E21" s="186">
        <v>7.6155004062928775</v>
      </c>
      <c r="F21" s="187">
        <f t="shared" si="0"/>
        <v>-0.15230900889600463</v>
      </c>
      <c r="G21" s="186">
        <v>6.8402382490482632</v>
      </c>
      <c r="H21" s="187">
        <f t="shared" si="0"/>
        <v>-0.77526215724461434</v>
      </c>
      <c r="I21" s="186">
        <v>7.1290659289847085</v>
      </c>
      <c r="J21" s="187">
        <f t="shared" si="0"/>
        <v>0.28882767993644531</v>
      </c>
      <c r="K21" s="186">
        <v>7.378386609473794</v>
      </c>
      <c r="L21" s="187">
        <f t="shared" si="1"/>
        <v>0.24932068048908551</v>
      </c>
      <c r="M21" s="186">
        <v>7.2163244160098223</v>
      </c>
      <c r="N21" s="187">
        <v>-0.16206219346397166</v>
      </c>
      <c r="O21" s="187">
        <v>-0.5514849991790598</v>
      </c>
    </row>
    <row r="22" spans="1:16" ht="6" customHeight="1" x14ac:dyDescent="0.25"/>
    <row r="23" spans="1:16" x14ac:dyDescent="0.25">
      <c r="B23" s="105" t="s">
        <v>55</v>
      </c>
      <c r="C23" s="190"/>
      <c r="D23" s="190"/>
      <c r="E23" s="190"/>
      <c r="F23" s="190"/>
      <c r="G23" s="190"/>
      <c r="H23" s="190"/>
      <c r="I23" s="190"/>
      <c r="J23" s="190"/>
      <c r="K23" s="190"/>
      <c r="L23" s="190"/>
      <c r="M23" s="190"/>
      <c r="N23" s="190"/>
      <c r="O23" s="190"/>
    </row>
    <row r="24" spans="1:16" x14ac:dyDescent="0.25">
      <c r="N24" s="191"/>
    </row>
    <row r="26" spans="1:16" ht="48.75" customHeight="1" thickBot="1" x14ac:dyDescent="0.3">
      <c r="B26" s="270" t="s">
        <v>305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39"/>
      <c r="N27" s="39"/>
      <c r="P27" s="1" t="s">
        <v>95</v>
      </c>
    </row>
    <row r="28" spans="1:16" ht="22.5" thickTop="1" thickBot="1" x14ac:dyDescent="0.3">
      <c r="B28" s="121" t="s">
        <v>96</v>
      </c>
      <c r="C28" s="304" t="s">
        <v>137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  <c r="O28" s="306"/>
    </row>
    <row r="29" spans="1:16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CONCATENATE("def ",RIGHT(C29,2),"/",RIGHT(C29-1,2))</f>
        <v>def 19/18</v>
      </c>
      <c r="E30" s="113" t="s">
        <v>69</v>
      </c>
      <c r="F30" s="112" t="str">
        <f>CONCATENATE("def ",RIGHT(E29,2),"/",RIGHT(C29,2))</f>
        <v>def 20/19</v>
      </c>
      <c r="G30" s="113" t="s">
        <v>69</v>
      </c>
      <c r="H30" s="112" t="str">
        <f>CONCATENATE("def ",RIGHT(G29,2),"/",RIGHT(E29,2))</f>
        <v>def 21/20</v>
      </c>
      <c r="I30" s="113" t="s">
        <v>69</v>
      </c>
      <c r="J30" s="112" t="str">
        <f>CONCATENATE("def ",RIGHT(I29,2),"/",RIGHT(G29,2))</f>
        <v>def 22/21</v>
      </c>
      <c r="K30" s="113" t="s">
        <v>69</v>
      </c>
      <c r="L30" s="112" t="str">
        <f>CONCATENATE("def ",RIGHT(K29,2),"/",RIGHT(I29,2))</f>
        <v>def 23/22</v>
      </c>
      <c r="M30" s="113" t="s">
        <v>69</v>
      </c>
      <c r="N30" s="112" t="str">
        <f>CONCATENATE("def ",RIGHT(M29,2),"/",RIGHT(K29,2))</f>
        <v>def 24/23</v>
      </c>
      <c r="O30" s="112" t="str">
        <f>CONCATENATE("def ",RIGHT(M29,2),"/",RIGHT(C29,2))</f>
        <v>def 24/19</v>
      </c>
    </row>
    <row r="31" spans="1:16" x14ac:dyDescent="0.25">
      <c r="B31" s="114" t="s">
        <v>71</v>
      </c>
      <c r="C31" s="184">
        <v>8.1611977765823926</v>
      </c>
      <c r="D31" s="185">
        <v>-7.1806122229830294E-2</v>
      </c>
      <c r="E31" s="184">
        <v>8.2833862223985193</v>
      </c>
      <c r="F31" s="185">
        <f t="shared" ref="F31:J43" si="6">IFERROR(E31-C31,"-")</f>
        <v>0.12218844581612665</v>
      </c>
      <c r="G31" s="184">
        <v>7.0366795366795367</v>
      </c>
      <c r="H31" s="185">
        <f t="shared" si="6"/>
        <v>-1.2467066857189826</v>
      </c>
      <c r="I31" s="184">
        <v>7.5615990822484909</v>
      </c>
      <c r="J31" s="185">
        <f t="shared" si="6"/>
        <v>0.52491954556895415</v>
      </c>
      <c r="K31" s="184">
        <v>7.715962775118105</v>
      </c>
      <c r="L31" s="185">
        <f t="shared" ref="L31:L43" si="7">IFERROR(K31-I31,"-")</f>
        <v>0.15436369286961416</v>
      </c>
      <c r="M31" s="184">
        <v>7.481416442461053</v>
      </c>
      <c r="N31" s="185">
        <f>IFERROR(M31-K31,"-")</f>
        <v>-0.23454633265705205</v>
      </c>
      <c r="O31" s="185">
        <f>IFERROR(M31-C31,"-")</f>
        <v>-0.67978133412133968</v>
      </c>
    </row>
    <row r="32" spans="1:16" x14ac:dyDescent="0.25">
      <c r="B32" s="114" t="s">
        <v>73</v>
      </c>
      <c r="C32" s="184">
        <v>7.3962752660524247</v>
      </c>
      <c r="D32" s="185">
        <v>-0.41771252735749176</v>
      </c>
      <c r="E32" s="184">
        <v>7.4081368395811689</v>
      </c>
      <c r="F32" s="185">
        <f t="shared" si="6"/>
        <v>1.1861573528744174E-2</v>
      </c>
      <c r="G32" s="184">
        <v>5.5613919894944193</v>
      </c>
      <c r="H32" s="185">
        <f t="shared" si="6"/>
        <v>-1.8467448500867496</v>
      </c>
      <c r="I32" s="184">
        <v>6.4374683149397498</v>
      </c>
      <c r="J32" s="185">
        <f t="shared" si="6"/>
        <v>0.87607632544533054</v>
      </c>
      <c r="K32" s="184">
        <v>7.1782292003884756</v>
      </c>
      <c r="L32" s="185">
        <f t="shared" si="7"/>
        <v>0.74076088544872576</v>
      </c>
      <c r="M32" s="184">
        <v>6.8396673707221245</v>
      </c>
      <c r="N32" s="185">
        <f t="shared" ref="N32:N39" si="8">IFERROR(M32-K32,"-")</f>
        <v>-0.33856182966635107</v>
      </c>
      <c r="O32" s="185">
        <f t="shared" ref="O32:O42" si="9">IFERROR(M32-C32,"-")</f>
        <v>-0.5566078953303002</v>
      </c>
    </row>
    <row r="33" spans="2:16" x14ac:dyDescent="0.25">
      <c r="B33" s="114" t="s">
        <v>75</v>
      </c>
      <c r="C33" s="184">
        <v>6.9514872576306503</v>
      </c>
      <c r="D33" s="185">
        <v>-0.30133640183201305</v>
      </c>
      <c r="E33" s="184">
        <v>8.9463966399135035</v>
      </c>
      <c r="F33" s="185">
        <f t="shared" si="6"/>
        <v>1.9949093822828532</v>
      </c>
      <c r="G33" s="184">
        <v>5.6058898847631244</v>
      </c>
      <c r="H33" s="185">
        <f t="shared" si="6"/>
        <v>-3.3405067551503791</v>
      </c>
      <c r="I33" s="184">
        <v>7.0441555012870438</v>
      </c>
      <c r="J33" s="185">
        <f t="shared" si="6"/>
        <v>1.4382656165239194</v>
      </c>
      <c r="K33" s="184">
        <v>6.9371056170476884</v>
      </c>
      <c r="L33" s="185">
        <f t="shared" si="7"/>
        <v>-0.10704988423935546</v>
      </c>
      <c r="M33" s="184">
        <v>6.5262970766394526</v>
      </c>
      <c r="N33" s="185">
        <f t="shared" si="8"/>
        <v>-0.41080854040823578</v>
      </c>
      <c r="O33" s="185">
        <f t="shared" si="9"/>
        <v>-0.42519018099119776</v>
      </c>
    </row>
    <row r="34" spans="2:16" x14ac:dyDescent="0.25">
      <c r="B34" s="114" t="s">
        <v>77</v>
      </c>
      <c r="C34" s="184">
        <v>6.9504742356777518</v>
      </c>
      <c r="D34" s="185">
        <v>-0.2615176760365534</v>
      </c>
      <c r="E34" s="184" t="s">
        <v>249</v>
      </c>
      <c r="F34" s="185" t="str">
        <f t="shared" si="6"/>
        <v>-</v>
      </c>
      <c r="G34" s="184">
        <v>6.4394537177541729</v>
      </c>
      <c r="H34" s="185" t="str">
        <f t="shared" si="6"/>
        <v>-</v>
      </c>
      <c r="I34" s="184">
        <v>6.3882504919411778</v>
      </c>
      <c r="J34" s="185">
        <f t="shared" si="6"/>
        <v>-5.1203225812995079E-2</v>
      </c>
      <c r="K34" s="184">
        <v>6.4716835546238061</v>
      </c>
      <c r="L34" s="185">
        <f t="shared" si="7"/>
        <v>8.343306268262829E-2</v>
      </c>
      <c r="M34" s="184">
        <v>6.6061483034580517</v>
      </c>
      <c r="N34" s="185">
        <f t="shared" si="8"/>
        <v>0.13446474883424564</v>
      </c>
      <c r="O34" s="185">
        <f t="shared" si="9"/>
        <v>-0.34432593221970009</v>
      </c>
    </row>
    <row r="35" spans="2:16" x14ac:dyDescent="0.25">
      <c r="B35" s="114" t="s">
        <v>79</v>
      </c>
      <c r="C35" s="184">
        <v>7.1863868806207014</v>
      </c>
      <c r="D35" s="185">
        <v>-0.1876554969740738</v>
      </c>
      <c r="E35" s="184" t="s">
        <v>249</v>
      </c>
      <c r="F35" s="185" t="str">
        <f t="shared" si="6"/>
        <v>-</v>
      </c>
      <c r="G35" s="184">
        <v>5.2386780905752754</v>
      </c>
      <c r="H35" s="185" t="str">
        <f t="shared" si="6"/>
        <v>-</v>
      </c>
      <c r="I35" s="184">
        <v>6.5573295119278425</v>
      </c>
      <c r="J35" s="185">
        <f t="shared" si="6"/>
        <v>1.3186514213525671</v>
      </c>
      <c r="K35" s="184">
        <v>6.7713763585649707</v>
      </c>
      <c r="L35" s="185">
        <f t="shared" si="7"/>
        <v>0.21404684663712814</v>
      </c>
      <c r="M35" s="184">
        <v>6.3668200745123826</v>
      </c>
      <c r="N35" s="185">
        <f t="shared" si="8"/>
        <v>-0.40455628405258803</v>
      </c>
      <c r="O35" s="185">
        <f t="shared" si="9"/>
        <v>-0.81956680610831878</v>
      </c>
    </row>
    <row r="36" spans="2:16" x14ac:dyDescent="0.25">
      <c r="B36" s="114" t="s">
        <v>81</v>
      </c>
      <c r="C36" s="184">
        <v>7.4720533534337257</v>
      </c>
      <c r="D36" s="185">
        <v>0.1185886255959927</v>
      </c>
      <c r="E36" s="184" t="s">
        <v>249</v>
      </c>
      <c r="F36" s="185" t="str">
        <f t="shared" si="6"/>
        <v>-</v>
      </c>
      <c r="G36" s="184">
        <v>5.9221604447974583</v>
      </c>
      <c r="H36" s="185" t="str">
        <f t="shared" si="6"/>
        <v>-</v>
      </c>
      <c r="I36" s="184">
        <v>6.5912740640417917</v>
      </c>
      <c r="J36" s="185">
        <f t="shared" si="6"/>
        <v>0.66911361924433344</v>
      </c>
      <c r="K36" s="184">
        <v>6.750382689078128</v>
      </c>
      <c r="L36" s="185">
        <f t="shared" si="7"/>
        <v>0.15910862503633627</v>
      </c>
      <c r="M36" s="184">
        <v>6.5637853697068866</v>
      </c>
      <c r="N36" s="185">
        <f t="shared" si="8"/>
        <v>-0.18659731937124135</v>
      </c>
      <c r="O36" s="185">
        <f t="shared" si="9"/>
        <v>-0.90826798372683903</v>
      </c>
    </row>
    <row r="37" spans="2:16" x14ac:dyDescent="0.25">
      <c r="B37" s="114" t="s">
        <v>83</v>
      </c>
      <c r="C37" s="184">
        <v>8.1077181045741096</v>
      </c>
      <c r="D37" s="185">
        <v>0.27022380934583445</v>
      </c>
      <c r="E37" s="184" t="s">
        <v>249</v>
      </c>
      <c r="F37" s="185" t="str">
        <f t="shared" si="6"/>
        <v>-</v>
      </c>
      <c r="G37" s="184">
        <v>6.1091594827586206</v>
      </c>
      <c r="H37" s="185" t="str">
        <f t="shared" si="6"/>
        <v>-</v>
      </c>
      <c r="I37" s="184">
        <v>6.9145621238539849</v>
      </c>
      <c r="J37" s="185">
        <f t="shared" si="6"/>
        <v>0.8054026410953643</v>
      </c>
      <c r="K37" s="184">
        <v>7.2626653392120613</v>
      </c>
      <c r="L37" s="185">
        <f t="shared" si="7"/>
        <v>0.34810321535807631</v>
      </c>
      <c r="M37" s="184">
        <v>6.9525761047463179</v>
      </c>
      <c r="N37" s="185">
        <f t="shared" si="8"/>
        <v>-0.31008923446574332</v>
      </c>
      <c r="O37" s="185">
        <f t="shared" si="9"/>
        <v>-1.1551419998277916</v>
      </c>
    </row>
    <row r="38" spans="2:16" x14ac:dyDescent="0.25">
      <c r="B38" s="114" t="s">
        <v>85</v>
      </c>
      <c r="C38" s="184">
        <v>7.6156103652825475</v>
      </c>
      <c r="D38" s="185">
        <v>-0.21419855978580404</v>
      </c>
      <c r="E38" s="184">
        <v>6.7699033918623508</v>
      </c>
      <c r="F38" s="185">
        <f t="shared" si="6"/>
        <v>-0.84570697342019674</v>
      </c>
      <c r="G38" s="184">
        <v>7.0021592156029877</v>
      </c>
      <c r="H38" s="185">
        <f t="shared" si="6"/>
        <v>0.23225582374063691</v>
      </c>
      <c r="I38" s="184">
        <v>7.4149865168853308</v>
      </c>
      <c r="J38" s="185">
        <f t="shared" si="6"/>
        <v>0.41282730128234313</v>
      </c>
      <c r="K38" s="184">
        <v>8.1764714322610264</v>
      </c>
      <c r="L38" s="185">
        <f t="shared" si="7"/>
        <v>0.76148491537569551</v>
      </c>
      <c r="M38" s="184">
        <v>7.0446740210440497</v>
      </c>
      <c r="N38" s="185">
        <f t="shared" si="8"/>
        <v>-1.1317974112169766</v>
      </c>
      <c r="O38" s="185">
        <f t="shared" si="9"/>
        <v>-0.57093634423849782</v>
      </c>
    </row>
    <row r="39" spans="2:16" x14ac:dyDescent="0.25">
      <c r="B39" s="114" t="s">
        <v>87</v>
      </c>
      <c r="C39" s="184">
        <v>7.9576747733844213</v>
      </c>
      <c r="D39" s="185">
        <v>0.48039848849008226</v>
      </c>
      <c r="E39" s="184">
        <v>6.8947068867387591</v>
      </c>
      <c r="F39" s="185">
        <f t="shared" si="6"/>
        <v>-1.0629678866456622</v>
      </c>
      <c r="G39" s="184">
        <v>7.1042353911404339</v>
      </c>
      <c r="H39" s="185">
        <f t="shared" si="6"/>
        <v>0.20952850440167481</v>
      </c>
      <c r="I39" s="184">
        <v>7.2388671511086269</v>
      </c>
      <c r="J39" s="185">
        <f t="shared" si="6"/>
        <v>0.13463175996819299</v>
      </c>
      <c r="K39" s="184">
        <v>7.3095018450184499</v>
      </c>
      <c r="L39" s="185">
        <f t="shared" si="7"/>
        <v>7.0634693909823021E-2</v>
      </c>
      <c r="M39" s="184">
        <v>6.9818143754361479</v>
      </c>
      <c r="N39" s="185">
        <f t="shared" si="8"/>
        <v>-0.32768746958230199</v>
      </c>
      <c r="O39" s="185">
        <f t="shared" si="9"/>
        <v>-0.97586039794827339</v>
      </c>
    </row>
    <row r="40" spans="2:16" x14ac:dyDescent="0.25">
      <c r="B40" s="114" t="s">
        <v>89</v>
      </c>
      <c r="C40" s="184">
        <v>7.2540015504582973</v>
      </c>
      <c r="D40" s="185">
        <v>-1.8880165404943305E-2</v>
      </c>
      <c r="E40" s="184">
        <v>5.2761385833247658</v>
      </c>
      <c r="F40" s="185">
        <f t="shared" si="6"/>
        <v>-1.9778629671335315</v>
      </c>
      <c r="G40" s="184">
        <v>7.02113875314675</v>
      </c>
      <c r="H40" s="185">
        <f t="shared" si="6"/>
        <v>1.7450001698219841</v>
      </c>
      <c r="I40" s="184">
        <v>6.9094150511672305</v>
      </c>
      <c r="J40" s="185">
        <f t="shared" si="6"/>
        <v>-0.11172370197951942</v>
      </c>
      <c r="K40" s="184">
        <v>6.8764488218969362</v>
      </c>
      <c r="L40" s="185">
        <f t="shared" si="7"/>
        <v>-3.2966229270294356E-2</v>
      </c>
      <c r="M40" s="184">
        <v>6.604651745030294</v>
      </c>
      <c r="N40" s="185">
        <f>IFERROR(M40-K40,"-")</f>
        <v>-0.27179707686664223</v>
      </c>
      <c r="O40" s="185">
        <f t="shared" si="9"/>
        <v>-0.64934980542800336</v>
      </c>
    </row>
    <row r="41" spans="2:16" x14ac:dyDescent="0.25">
      <c r="B41" s="114" t="s">
        <v>91</v>
      </c>
      <c r="C41" s="184">
        <v>7.3591579079275071</v>
      </c>
      <c r="D41" s="185">
        <v>4.9811787613644576E-2</v>
      </c>
      <c r="E41" s="184">
        <v>6.9719288865124982</v>
      </c>
      <c r="F41" s="185">
        <f t="shared" si="6"/>
        <v>-0.38722902141500892</v>
      </c>
      <c r="G41" s="184">
        <v>7.2719154918873734</v>
      </c>
      <c r="H41" s="185">
        <f t="shared" si="6"/>
        <v>0.2999866053748752</v>
      </c>
      <c r="I41" s="184">
        <v>7.1666844033628774</v>
      </c>
      <c r="J41" s="185">
        <f t="shared" si="6"/>
        <v>-0.10523108852449603</v>
      </c>
      <c r="K41" s="184">
        <v>6.9762890371997406</v>
      </c>
      <c r="L41" s="185">
        <f t="shared" si="7"/>
        <v>-0.19039536616313679</v>
      </c>
      <c r="M41" s="184">
        <v>6.8853814462281573</v>
      </c>
      <c r="N41" s="185">
        <f>IFERROR(M41-K41,"-")</f>
        <v>-9.0907590971583296E-2</v>
      </c>
      <c r="O41" s="185">
        <f t="shared" si="9"/>
        <v>-0.47377646169934984</v>
      </c>
    </row>
    <row r="42" spans="2:16" x14ac:dyDescent="0.25">
      <c r="B42" s="114" t="s">
        <v>93</v>
      </c>
      <c r="C42" s="184">
        <v>7.6232371140496902</v>
      </c>
      <c r="D42" s="185">
        <v>0.37481366382786874</v>
      </c>
      <c r="E42" s="184">
        <v>6.8524370973623432</v>
      </c>
      <c r="F42" s="185">
        <f t="shared" si="6"/>
        <v>-0.77080001668734699</v>
      </c>
      <c r="G42" s="184">
        <v>7.1127812920147226</v>
      </c>
      <c r="H42" s="185">
        <f t="shared" si="6"/>
        <v>0.26034419465237946</v>
      </c>
      <c r="I42" s="184">
        <v>7.0239810951950288</v>
      </c>
      <c r="J42" s="185">
        <f t="shared" si="6"/>
        <v>-8.8800196819693866E-2</v>
      </c>
      <c r="K42" s="184">
        <v>7.0943493808552764</v>
      </c>
      <c r="L42" s="185">
        <f t="shared" si="7"/>
        <v>7.0368285660247665E-2</v>
      </c>
      <c r="M42" s="184">
        <v>6.7976407417196434</v>
      </c>
      <c r="N42" s="185">
        <f>IFERROR(M42-K42,"-")</f>
        <v>-0.29670863913563306</v>
      </c>
      <c r="O42" s="185">
        <f t="shared" si="9"/>
        <v>-0.82559637233004679</v>
      </c>
    </row>
    <row r="43" spans="2:16" ht="15.75" x14ac:dyDescent="0.25">
      <c r="B43" s="117" t="s">
        <v>30</v>
      </c>
      <c r="C43" s="186">
        <v>7.4954403797286284</v>
      </c>
      <c r="D43" s="187">
        <v>-1.7008763162383644E-2</v>
      </c>
      <c r="E43" s="186">
        <v>7.5481653488721587</v>
      </c>
      <c r="F43" s="187">
        <f t="shared" si="6"/>
        <v>5.2724969143530309E-2</v>
      </c>
      <c r="G43" s="186">
        <v>6.9248409925647225</v>
      </c>
      <c r="H43" s="187">
        <f t="shared" si="6"/>
        <v>-0.62332435630743621</v>
      </c>
      <c r="I43" s="186">
        <v>6.932464916278767</v>
      </c>
      <c r="J43" s="187">
        <f t="shared" si="6"/>
        <v>7.6239237140445226E-3</v>
      </c>
      <c r="K43" s="186">
        <v>7.1253564100760878</v>
      </c>
      <c r="L43" s="187">
        <f t="shared" si="7"/>
        <v>0.19289149379732073</v>
      </c>
      <c r="M43" s="186">
        <v>6.7986016875864079</v>
      </c>
      <c r="N43" s="187">
        <v>-0.32675472248967985</v>
      </c>
      <c r="O43" s="187">
        <v>-0.69683869214222049</v>
      </c>
    </row>
    <row r="44" spans="2:16" ht="6" customHeight="1" x14ac:dyDescent="0.25"/>
    <row r="45" spans="2:16" x14ac:dyDescent="0.25">
      <c r="B45" s="105" t="s">
        <v>55</v>
      </c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190"/>
      <c r="O45" s="190"/>
    </row>
    <row r="48" spans="2:16" ht="48.75" customHeight="1" thickBot="1" x14ac:dyDescent="0.3">
      <c r="B48" s="270" t="s">
        <v>306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39"/>
      <c r="N49" s="39"/>
      <c r="P49" s="1" t="s">
        <v>99</v>
      </c>
    </row>
    <row r="50" spans="1:16" ht="22.5" thickTop="1" thickBot="1" x14ac:dyDescent="0.3">
      <c r="B50" s="109"/>
      <c r="C50" s="304" t="s">
        <v>61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  <c r="O50" s="306"/>
    </row>
    <row r="51" spans="1:16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CONCATENATE("def ",RIGHT(C51,2),"/",RIGHT(C51-1,2))</f>
        <v>def 19/18</v>
      </c>
      <c r="E52" s="113" t="s">
        <v>69</v>
      </c>
      <c r="F52" s="112" t="str">
        <f>CONCATENATE("def ",RIGHT(E51,2),"/",RIGHT(C51,2))</f>
        <v>def 20/19</v>
      </c>
      <c r="G52" s="113" t="s">
        <v>69</v>
      </c>
      <c r="H52" s="112" t="str">
        <f>CONCATENATE("def ",RIGHT(G51,2),"/",RIGHT(E51,2))</f>
        <v>def 21/20</v>
      </c>
      <c r="I52" s="113" t="s">
        <v>69</v>
      </c>
      <c r="J52" s="112" t="str">
        <f>CONCATENATE("def ",RIGHT(I51,2),"/",RIGHT(G51,2))</f>
        <v>def 22/21</v>
      </c>
      <c r="K52" s="113" t="s">
        <v>69</v>
      </c>
      <c r="L52" s="112" t="str">
        <f>CONCATENATE("def ",RIGHT(K51,2),"/",RIGHT(I51,2))</f>
        <v>def 23/22</v>
      </c>
      <c r="M52" s="113" t="s">
        <v>69</v>
      </c>
      <c r="N52" s="112" t="str">
        <f>CONCATENATE("def ",RIGHT(M51,2),"/",RIGHT(K51,2))</f>
        <v>def 24/23</v>
      </c>
      <c r="O52" s="112" t="str">
        <f>CONCATENATE("def ",RIGHT(M51,2),"/",RIGHT(C51,2))</f>
        <v>def 24/19</v>
      </c>
    </row>
    <row r="53" spans="1:16" x14ac:dyDescent="0.25">
      <c r="A53" s="1"/>
      <c r="B53" s="114" t="s">
        <v>71</v>
      </c>
      <c r="C53" s="184">
        <v>8.1524290129418588</v>
      </c>
      <c r="D53" s="185">
        <v>-2.4874522042646063E-2</v>
      </c>
      <c r="E53" s="184">
        <v>8.2814146646423143</v>
      </c>
      <c r="F53" s="185">
        <f t="shared" ref="F53:J65" si="10">IFERROR(E53-C53,"-")</f>
        <v>0.12898565170045551</v>
      </c>
      <c r="G53" s="184">
        <v>7.0878293601003763</v>
      </c>
      <c r="H53" s="185">
        <f t="shared" si="10"/>
        <v>-1.193585304541938</v>
      </c>
      <c r="I53" s="184">
        <v>7.283279094994576</v>
      </c>
      <c r="J53" s="185">
        <f t="shared" si="10"/>
        <v>0.1954497348941997</v>
      </c>
      <c r="K53" s="184">
        <v>7.6864420808674421</v>
      </c>
      <c r="L53" s="185">
        <f t="shared" ref="L53:L65" si="11">IFERROR(K53-I53,"-")</f>
        <v>0.40316298587286603</v>
      </c>
      <c r="M53" s="184">
        <v>7.5182657085093183</v>
      </c>
      <c r="N53" s="185">
        <f>IFERROR(M53-K53,"-")</f>
        <v>-0.16817637235812377</v>
      </c>
      <c r="O53" s="185">
        <f>IFERROR(M53-C53,"-")</f>
        <v>-0.63416330443254054</v>
      </c>
    </row>
    <row r="54" spans="1:16" x14ac:dyDescent="0.25">
      <c r="A54" s="1"/>
      <c r="B54" s="114" t="s">
        <v>73</v>
      </c>
      <c r="C54" s="184">
        <v>7.464521596092017</v>
      </c>
      <c r="D54" s="185">
        <v>-0.27966207215976002</v>
      </c>
      <c r="E54" s="184">
        <v>7.3425917851225257</v>
      </c>
      <c r="F54" s="185">
        <f t="shared" si="10"/>
        <v>-0.12192981096949129</v>
      </c>
      <c r="G54" s="184">
        <v>5.7094647013188515</v>
      </c>
      <c r="H54" s="185">
        <f t="shared" si="10"/>
        <v>-1.6331270838036742</v>
      </c>
      <c r="I54" s="184">
        <v>6.4920602760541977</v>
      </c>
      <c r="J54" s="185">
        <f t="shared" si="10"/>
        <v>0.78259557473534613</v>
      </c>
      <c r="K54" s="184">
        <v>7.2669387042573153</v>
      </c>
      <c r="L54" s="185">
        <f t="shared" si="11"/>
        <v>0.77487842820311759</v>
      </c>
      <c r="M54" s="184">
        <v>7.0000197816110141</v>
      </c>
      <c r="N54" s="185">
        <f t="shared" ref="N54:N64" si="12">IFERROR(M54-K54,"-")</f>
        <v>-0.26691892264630113</v>
      </c>
      <c r="O54" s="185">
        <f t="shared" ref="O54:O64" si="13">IFERROR(M54-C54,"-")</f>
        <v>-0.46450181448100292</v>
      </c>
    </row>
    <row r="55" spans="1:16" x14ac:dyDescent="0.25">
      <c r="A55" s="1"/>
      <c r="B55" s="114" t="s">
        <v>75</v>
      </c>
      <c r="C55" s="184">
        <v>7.0443315830248769</v>
      </c>
      <c r="D55" s="185">
        <v>-0.24834582976647823</v>
      </c>
      <c r="E55" s="184">
        <v>9.0908874896043717</v>
      </c>
      <c r="F55" s="185">
        <f t="shared" si="10"/>
        <v>2.0465559065794947</v>
      </c>
      <c r="G55" s="184">
        <v>5.8562537048014223</v>
      </c>
      <c r="H55" s="185">
        <f t="shared" si="10"/>
        <v>-3.2346337848029494</v>
      </c>
      <c r="I55" s="184">
        <v>7.2036396114770573</v>
      </c>
      <c r="J55" s="185">
        <f t="shared" si="10"/>
        <v>1.3473859066756351</v>
      </c>
      <c r="K55" s="184">
        <v>7.1145171570139185</v>
      </c>
      <c r="L55" s="185">
        <f t="shared" si="11"/>
        <v>-8.9122454463138823E-2</v>
      </c>
      <c r="M55" s="184">
        <v>6.7351235230934483</v>
      </c>
      <c r="N55" s="185">
        <f t="shared" si="12"/>
        <v>-0.37939363392047021</v>
      </c>
      <c r="O55" s="185">
        <f t="shared" si="13"/>
        <v>-0.30920805993142864</v>
      </c>
    </row>
    <row r="56" spans="1:16" x14ac:dyDescent="0.25">
      <c r="A56" s="1"/>
      <c r="B56" s="114" t="s">
        <v>77</v>
      </c>
      <c r="C56" s="184">
        <v>6.861319823107638</v>
      </c>
      <c r="D56" s="185">
        <v>-0.44373881923331648</v>
      </c>
      <c r="E56" s="184" t="s">
        <v>249</v>
      </c>
      <c r="F56" s="185" t="str">
        <f t="shared" si="10"/>
        <v>-</v>
      </c>
      <c r="G56" s="184">
        <v>5.7941063911213169</v>
      </c>
      <c r="H56" s="185" t="str">
        <f t="shared" si="10"/>
        <v>-</v>
      </c>
      <c r="I56" s="184">
        <v>6.7615516848580244</v>
      </c>
      <c r="J56" s="185">
        <f t="shared" si="10"/>
        <v>0.96744529373670751</v>
      </c>
      <c r="K56" s="184">
        <v>6.5643387815750369</v>
      </c>
      <c r="L56" s="185">
        <f t="shared" si="11"/>
        <v>-0.19721290328298746</v>
      </c>
      <c r="M56" s="184">
        <v>6.8152374160575269</v>
      </c>
      <c r="N56" s="185">
        <f t="shared" si="12"/>
        <v>0.25089863448248995</v>
      </c>
      <c r="O56" s="185">
        <f t="shared" si="13"/>
        <v>-4.6082407050111129E-2</v>
      </c>
    </row>
    <row r="57" spans="1:16" x14ac:dyDescent="0.25">
      <c r="A57" s="1"/>
      <c r="B57" s="114" t="s">
        <v>79</v>
      </c>
      <c r="C57" s="184">
        <v>7.2240458632885645</v>
      </c>
      <c r="D57" s="185">
        <v>-0.38814628860387845</v>
      </c>
      <c r="E57" s="184" t="s">
        <v>249</v>
      </c>
      <c r="F57" s="185" t="str">
        <f t="shared" si="10"/>
        <v>-</v>
      </c>
      <c r="G57" s="184">
        <v>5.5925179856115106</v>
      </c>
      <c r="H57" s="185" t="str">
        <f t="shared" si="10"/>
        <v>-</v>
      </c>
      <c r="I57" s="184">
        <v>6.8496478491710908</v>
      </c>
      <c r="J57" s="185">
        <f t="shared" si="10"/>
        <v>1.2571298635595802</v>
      </c>
      <c r="K57" s="184">
        <v>7.0119574389265056</v>
      </c>
      <c r="L57" s="185">
        <f t="shared" si="11"/>
        <v>0.16230958975541476</v>
      </c>
      <c r="M57" s="184">
        <v>6.5789624370132849</v>
      </c>
      <c r="N57" s="185">
        <f t="shared" si="12"/>
        <v>-0.43299500191322071</v>
      </c>
      <c r="O57" s="185">
        <f t="shared" si="13"/>
        <v>-0.64508342627527959</v>
      </c>
    </row>
    <row r="58" spans="1:16" x14ac:dyDescent="0.25">
      <c r="A58" s="1"/>
      <c r="B58" s="114" t="s">
        <v>81</v>
      </c>
      <c r="C58" s="184">
        <v>7.345529419374313</v>
      </c>
      <c r="D58" s="185">
        <v>-7.8096838277132541E-2</v>
      </c>
      <c r="E58" s="184" t="s">
        <v>249</v>
      </c>
      <c r="F58" s="185" t="str">
        <f t="shared" si="10"/>
        <v>-</v>
      </c>
      <c r="G58" s="184">
        <v>6.6948794650712653</v>
      </c>
      <c r="H58" s="185" t="str">
        <f t="shared" si="10"/>
        <v>-</v>
      </c>
      <c r="I58" s="184">
        <v>6.8383665065202468</v>
      </c>
      <c r="J58" s="185">
        <f t="shared" si="10"/>
        <v>0.1434870414489815</v>
      </c>
      <c r="K58" s="184">
        <v>6.9984387351778654</v>
      </c>
      <c r="L58" s="185">
        <f t="shared" si="11"/>
        <v>0.16007222865761861</v>
      </c>
      <c r="M58" s="184">
        <v>6.7373756549472246</v>
      </c>
      <c r="N58" s="185">
        <f t="shared" si="12"/>
        <v>-0.26106308023064084</v>
      </c>
      <c r="O58" s="185">
        <f t="shared" si="13"/>
        <v>-0.60815376442708846</v>
      </c>
    </row>
    <row r="59" spans="1:16" x14ac:dyDescent="0.25">
      <c r="A59" s="1"/>
      <c r="B59" s="114" t="s">
        <v>83</v>
      </c>
      <c r="C59" s="184">
        <v>7.7188989099535759</v>
      </c>
      <c r="D59" s="185">
        <v>-0.28097986617016968</v>
      </c>
      <c r="E59" s="184" t="s">
        <v>249</v>
      </c>
      <c r="F59" s="185" t="str">
        <f t="shared" si="10"/>
        <v>-</v>
      </c>
      <c r="G59" s="184">
        <v>6.3796912263085224</v>
      </c>
      <c r="H59" s="185" t="str">
        <f t="shared" si="10"/>
        <v>-</v>
      </c>
      <c r="I59" s="184">
        <v>6.991737964968971</v>
      </c>
      <c r="J59" s="185">
        <f t="shared" si="10"/>
        <v>0.61204673866044867</v>
      </c>
      <c r="K59" s="184">
        <v>7.4330071754729286</v>
      </c>
      <c r="L59" s="185">
        <f t="shared" si="11"/>
        <v>0.44126921050395751</v>
      </c>
      <c r="M59" s="184">
        <v>7.1010293757221383</v>
      </c>
      <c r="N59" s="185">
        <f t="shared" si="12"/>
        <v>-0.33197779975079023</v>
      </c>
      <c r="O59" s="185">
        <f t="shared" si="13"/>
        <v>-0.61786953423143753</v>
      </c>
    </row>
    <row r="60" spans="1:16" x14ac:dyDescent="0.25">
      <c r="A60" s="1"/>
      <c r="B60" s="114" t="s">
        <v>85</v>
      </c>
      <c r="C60" s="184">
        <v>7.6109506067066492</v>
      </c>
      <c r="D60" s="185">
        <v>-0.22266646041973814</v>
      </c>
      <c r="E60" s="184">
        <v>6.91712158808933</v>
      </c>
      <c r="F60" s="185">
        <f t="shared" si="10"/>
        <v>-0.69382901861731927</v>
      </c>
      <c r="G60" s="184">
        <v>7.1511943302126166</v>
      </c>
      <c r="H60" s="185">
        <f t="shared" si="10"/>
        <v>0.23407274212328666</v>
      </c>
      <c r="I60" s="184">
        <v>7.5181726261604931</v>
      </c>
      <c r="J60" s="185">
        <f t="shared" si="10"/>
        <v>0.36697829594787645</v>
      </c>
      <c r="K60" s="184">
        <v>7.5015812776723596</v>
      </c>
      <c r="L60" s="185">
        <f t="shared" si="11"/>
        <v>-1.6591348488133484E-2</v>
      </c>
      <c r="M60" s="184">
        <v>7.1414037629065676</v>
      </c>
      <c r="N60" s="185">
        <f t="shared" si="12"/>
        <v>-0.36017751476579196</v>
      </c>
      <c r="O60" s="185">
        <f t="shared" si="13"/>
        <v>-0.4695468438000816</v>
      </c>
    </row>
    <row r="61" spans="1:16" x14ac:dyDescent="0.25">
      <c r="A61" s="1"/>
      <c r="B61" s="114" t="s">
        <v>87</v>
      </c>
      <c r="C61" s="184">
        <v>7.9966416301708687</v>
      </c>
      <c r="D61" s="185">
        <v>0.45099150568151636</v>
      </c>
      <c r="E61" s="184">
        <v>7.3037426538818435</v>
      </c>
      <c r="F61" s="185">
        <f t="shared" si="10"/>
        <v>-0.69289897628902519</v>
      </c>
      <c r="G61" s="184">
        <v>6.9833032011060299</v>
      </c>
      <c r="H61" s="185">
        <f t="shared" si="10"/>
        <v>-0.32043945277581365</v>
      </c>
      <c r="I61" s="184">
        <v>7.4246413433322465</v>
      </c>
      <c r="J61" s="185">
        <f t="shared" si="10"/>
        <v>0.44133814222621659</v>
      </c>
      <c r="K61" s="184">
        <v>7.4710882038315667</v>
      </c>
      <c r="L61" s="185">
        <f t="shared" si="11"/>
        <v>4.6446860499320231E-2</v>
      </c>
      <c r="M61" s="184">
        <v>7.140487299118714</v>
      </c>
      <c r="N61" s="185">
        <f t="shared" si="12"/>
        <v>-0.33060090471285264</v>
      </c>
      <c r="O61" s="185">
        <f t="shared" si="13"/>
        <v>-0.85615433105215466</v>
      </c>
    </row>
    <row r="62" spans="1:16" x14ac:dyDescent="0.25">
      <c r="A62" s="1"/>
      <c r="B62" s="114" t="s">
        <v>89</v>
      </c>
      <c r="C62" s="184">
        <v>7.3158122516426012</v>
      </c>
      <c r="D62" s="185">
        <v>5.960381400959669E-3</v>
      </c>
      <c r="E62" s="184">
        <v>5.2754170217947154</v>
      </c>
      <c r="F62" s="185">
        <f t="shared" si="10"/>
        <v>-2.0403952298478858</v>
      </c>
      <c r="G62" s="184">
        <v>6.9548894596825983</v>
      </c>
      <c r="H62" s="185">
        <f t="shared" si="10"/>
        <v>1.6794724378878829</v>
      </c>
      <c r="I62" s="184">
        <v>7.0835261748145992</v>
      </c>
      <c r="J62" s="185">
        <f t="shared" si="10"/>
        <v>0.12863671513200092</v>
      </c>
      <c r="K62" s="184">
        <v>7.0528984464902189</v>
      </c>
      <c r="L62" s="185">
        <f t="shared" si="11"/>
        <v>-3.0627728324380321E-2</v>
      </c>
      <c r="M62" s="184">
        <v>6.7202831579982298</v>
      </c>
      <c r="N62" s="185">
        <f t="shared" si="12"/>
        <v>-0.33261528849198907</v>
      </c>
      <c r="O62" s="185">
        <f t="shared" si="13"/>
        <v>-0.59552909364437134</v>
      </c>
    </row>
    <row r="63" spans="1:16" x14ac:dyDescent="0.25">
      <c r="A63" s="1"/>
      <c r="B63" s="114" t="s">
        <v>91</v>
      </c>
      <c r="C63" s="184">
        <v>7.4245303023877183</v>
      </c>
      <c r="D63" s="185">
        <v>4.0249439472079374E-2</v>
      </c>
      <c r="E63" s="184">
        <v>6.8962561231630515</v>
      </c>
      <c r="F63" s="185">
        <f t="shared" si="10"/>
        <v>-0.5282741792246668</v>
      </c>
      <c r="G63" s="184">
        <v>7.3202912188598876</v>
      </c>
      <c r="H63" s="185">
        <f t="shared" si="10"/>
        <v>0.42403509569683617</v>
      </c>
      <c r="I63" s="184">
        <v>7.3741335822525871</v>
      </c>
      <c r="J63" s="185">
        <f t="shared" si="10"/>
        <v>5.3842363392699433E-2</v>
      </c>
      <c r="K63" s="184">
        <v>7.2696190820964564</v>
      </c>
      <c r="L63" s="185">
        <f t="shared" si="11"/>
        <v>-0.10451450015613073</v>
      </c>
      <c r="M63" s="184">
        <v>6.7793509562135421</v>
      </c>
      <c r="N63" s="185">
        <f t="shared" si="12"/>
        <v>-0.49026812588291424</v>
      </c>
      <c r="O63" s="185">
        <f t="shared" si="13"/>
        <v>-0.64517934617417616</v>
      </c>
    </row>
    <row r="64" spans="1:16" x14ac:dyDescent="0.25">
      <c r="A64" s="1"/>
      <c r="B64" s="114" t="s">
        <v>93</v>
      </c>
      <c r="C64" s="184">
        <v>7.6551716788507855</v>
      </c>
      <c r="D64" s="185">
        <v>0.38082125189065064</v>
      </c>
      <c r="E64" s="184">
        <v>6.5346969696969701</v>
      </c>
      <c r="F64" s="185">
        <f t="shared" si="10"/>
        <v>-1.1204747091538154</v>
      </c>
      <c r="G64" s="184">
        <v>7.1775361306012915</v>
      </c>
      <c r="H64" s="185">
        <f t="shared" si="10"/>
        <v>0.64283916090432136</v>
      </c>
      <c r="I64" s="184">
        <v>7.1455098355982134</v>
      </c>
      <c r="J64" s="185">
        <f t="shared" si="10"/>
        <v>-3.2026295003078076E-2</v>
      </c>
      <c r="K64" s="184">
        <v>7.1138220941854309</v>
      </c>
      <c r="L64" s="185">
        <f t="shared" si="11"/>
        <v>-3.1687741412782522E-2</v>
      </c>
      <c r="M64" s="184">
        <v>6.8815392072784221</v>
      </c>
      <c r="N64" s="185">
        <f t="shared" si="12"/>
        <v>-0.23228288690700882</v>
      </c>
      <c r="O64" s="185">
        <f t="shared" si="13"/>
        <v>-0.77363247157236348</v>
      </c>
    </row>
    <row r="65" spans="1:16" ht="15.75" x14ac:dyDescent="0.25">
      <c r="B65" s="117" t="s">
        <v>30</v>
      </c>
      <c r="C65" s="186">
        <v>7.4784309110167575</v>
      </c>
      <c r="D65" s="187">
        <v>-8.9130299793036549E-2</v>
      </c>
      <c r="E65" s="186">
        <v>7.5327249759858939</v>
      </c>
      <c r="F65" s="187">
        <f t="shared" si="10"/>
        <v>5.4294064969136357E-2</v>
      </c>
      <c r="G65" s="186">
        <v>6.9689290896121356</v>
      </c>
      <c r="H65" s="187">
        <f t="shared" si="10"/>
        <v>-0.56379588637375821</v>
      </c>
      <c r="I65" s="186">
        <v>7.0904638739236825</v>
      </c>
      <c r="J65" s="187">
        <f t="shared" si="10"/>
        <v>0.12153478431154685</v>
      </c>
      <c r="K65" s="186">
        <v>7.2082199380853735</v>
      </c>
      <c r="L65" s="187">
        <f t="shared" si="11"/>
        <v>0.11775606416169104</v>
      </c>
      <c r="M65" s="186">
        <v>6.9266848571301347</v>
      </c>
      <c r="N65" s="187">
        <v>-0.28153508095523883</v>
      </c>
      <c r="O65" s="187">
        <v>-0.55174605388662279</v>
      </c>
    </row>
    <row r="66" spans="1:16" ht="6" customHeight="1" x14ac:dyDescent="0.25"/>
    <row r="67" spans="1:16" x14ac:dyDescent="0.25">
      <c r="B67" s="105" t="s">
        <v>55</v>
      </c>
      <c r="C67" s="190"/>
      <c r="D67" s="190"/>
      <c r="E67" s="190"/>
      <c r="F67" s="190"/>
      <c r="G67" s="190"/>
      <c r="H67" s="190"/>
      <c r="I67" s="190"/>
      <c r="J67" s="190"/>
      <c r="K67" s="190"/>
      <c r="L67" s="190"/>
      <c r="M67" s="190"/>
      <c r="N67" s="190"/>
      <c r="O67" s="190"/>
    </row>
    <row r="70" spans="1:16" ht="48.75" customHeight="1" thickBot="1" x14ac:dyDescent="0.3">
      <c r="B70" s="270" t="s">
        <v>307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39"/>
      <c r="N71" s="39"/>
      <c r="P71" s="1" t="s">
        <v>102</v>
      </c>
    </row>
    <row r="72" spans="1:16" ht="22.5" thickTop="1" thickBot="1" x14ac:dyDescent="0.3">
      <c r="B72" s="109"/>
      <c r="C72" s="304" t="s">
        <v>62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  <c r="O72" s="306"/>
    </row>
    <row r="73" spans="1:16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CONCATENATE("def ",RIGHT(C73,2),"/",RIGHT(C73-1,2))</f>
        <v>def 19/18</v>
      </c>
      <c r="E74" s="113" t="s">
        <v>69</v>
      </c>
      <c r="F74" s="112" t="str">
        <f>CONCATENATE("def ",RIGHT(E73,2),"/",RIGHT(C73,2))</f>
        <v>def 20/19</v>
      </c>
      <c r="G74" s="113" t="s">
        <v>69</v>
      </c>
      <c r="H74" s="112" t="str">
        <f>CONCATENATE("def ",RIGHT(G73,2),"/",RIGHT(E73,2))</f>
        <v>def 21/20</v>
      </c>
      <c r="I74" s="113" t="s">
        <v>69</v>
      </c>
      <c r="J74" s="112" t="str">
        <f>CONCATENATE("def ",RIGHT(I73,2),"/",RIGHT(G73,2))</f>
        <v>def 22/21</v>
      </c>
      <c r="K74" s="113" t="s">
        <v>69</v>
      </c>
      <c r="L74" s="112" t="str">
        <f>CONCATENATE("def ",RIGHT(K73,2),"/",RIGHT(I73,2))</f>
        <v>def 23/22</v>
      </c>
      <c r="M74" s="113" t="s">
        <v>69</v>
      </c>
      <c r="N74" s="112" t="str">
        <f>CONCATENATE("def ",RIGHT(M73,2),"/",RIGHT(K73,2))</f>
        <v>def 24/23</v>
      </c>
      <c r="O74" s="112" t="str">
        <f>CONCATENATE("def ",RIGHT(M73,2),"/",RIGHT(C73,2))</f>
        <v>def 24/19</v>
      </c>
    </row>
    <row r="75" spans="1:16" x14ac:dyDescent="0.25">
      <c r="A75" s="1"/>
      <c r="B75" s="114" t="s">
        <v>71</v>
      </c>
      <c r="C75" s="184">
        <v>8.186498536993172</v>
      </c>
      <c r="D75" s="185">
        <v>-0.18953665969419831</v>
      </c>
      <c r="E75" s="184">
        <v>8.2890048358360904</v>
      </c>
      <c r="F75" s="185">
        <f t="shared" ref="F75:J87" si="14">IFERROR(E75-C75,"-")</f>
        <v>0.1025062988429184</v>
      </c>
      <c r="G75" s="184">
        <v>6.8661087866108783</v>
      </c>
      <c r="H75" s="185">
        <f t="shared" si="14"/>
        <v>-1.4228960492252121</v>
      </c>
      <c r="I75" s="184">
        <v>8.7080301289416564</v>
      </c>
      <c r="J75" s="185">
        <f t="shared" si="14"/>
        <v>1.8419213423307781</v>
      </c>
      <c r="K75" s="184">
        <v>7.8112930170397599</v>
      </c>
      <c r="L75" s="185">
        <f t="shared" ref="L75:L87" si="15">IFERROR(K75-I75,"-")</f>
        <v>-0.89673711190189653</v>
      </c>
      <c r="M75" s="184">
        <v>7.3294535248472839</v>
      </c>
      <c r="N75" s="185">
        <f>IFERROR(M75-K75,"-")</f>
        <v>-0.48183949219247602</v>
      </c>
      <c r="O75" s="185">
        <f>IFERROR(M75-C75,"-")</f>
        <v>-0.85704501214588813</v>
      </c>
    </row>
    <row r="76" spans="1:16" x14ac:dyDescent="0.25">
      <c r="A76" s="1"/>
      <c r="B76" s="114" t="s">
        <v>73</v>
      </c>
      <c r="C76" s="184">
        <v>7.2238524022416728</v>
      </c>
      <c r="D76" s="185">
        <v>-0.77072395862875531</v>
      </c>
      <c r="E76" s="184">
        <v>7.5883022712291002</v>
      </c>
      <c r="F76" s="185">
        <f t="shared" si="14"/>
        <v>0.36444986898742737</v>
      </c>
      <c r="G76" s="184">
        <v>4.7457264957264957</v>
      </c>
      <c r="H76" s="185">
        <f t="shared" si="14"/>
        <v>-2.8425757755026044</v>
      </c>
      <c r="I76" s="184">
        <v>6.2548089144987715</v>
      </c>
      <c r="J76" s="185">
        <f t="shared" si="14"/>
        <v>1.5090824187722758</v>
      </c>
      <c r="K76" s="184">
        <v>6.9233999874631733</v>
      </c>
      <c r="L76" s="185">
        <f t="shared" si="15"/>
        <v>0.66859107296440179</v>
      </c>
      <c r="M76" s="184">
        <v>6.3670339921870447</v>
      </c>
      <c r="N76" s="185">
        <f t="shared" ref="N76:N86" si="16">IFERROR(M76-K76,"-")</f>
        <v>-0.55636599527612862</v>
      </c>
      <c r="O76" s="185">
        <f t="shared" ref="O76:O86" si="17">IFERROR(M76-C76,"-")</f>
        <v>-0.85681841005462811</v>
      </c>
    </row>
    <row r="77" spans="1:16" x14ac:dyDescent="0.25">
      <c r="A77" s="1"/>
      <c r="B77" s="114" t="s">
        <v>75</v>
      </c>
      <c r="C77" s="184">
        <v>6.7097226113757351</v>
      </c>
      <c r="D77" s="185">
        <v>-0.44616653412080076</v>
      </c>
      <c r="E77" s="184">
        <v>8.6091778732843469</v>
      </c>
      <c r="F77" s="185">
        <f t="shared" si="14"/>
        <v>1.8994552619086118</v>
      </c>
      <c r="G77" s="184">
        <v>4.0150659133709983</v>
      </c>
      <c r="H77" s="185">
        <f t="shared" si="14"/>
        <v>-4.5941119599133486</v>
      </c>
      <c r="I77" s="184">
        <v>6.5926417599089699</v>
      </c>
      <c r="J77" s="185">
        <f t="shared" si="14"/>
        <v>2.5775758465379717</v>
      </c>
      <c r="K77" s="184">
        <v>6.4836573830793487</v>
      </c>
      <c r="L77" s="185">
        <f t="shared" si="15"/>
        <v>-0.10898437682962125</v>
      </c>
      <c r="M77" s="184">
        <v>5.9453685258964146</v>
      </c>
      <c r="N77" s="185">
        <f t="shared" si="16"/>
        <v>-0.53828885718293407</v>
      </c>
      <c r="O77" s="185">
        <f t="shared" si="17"/>
        <v>-0.76435408547932049</v>
      </c>
    </row>
    <row r="78" spans="1:16" x14ac:dyDescent="0.25">
      <c r="A78" s="1"/>
      <c r="B78" s="114" t="s">
        <v>77</v>
      </c>
      <c r="C78" s="184">
        <v>7.2507410888583612</v>
      </c>
      <c r="D78" s="185">
        <v>0.28194658696993358</v>
      </c>
      <c r="E78" s="184" t="s">
        <v>249</v>
      </c>
      <c r="F78" s="185" t="str">
        <f t="shared" si="14"/>
        <v>-</v>
      </c>
      <c r="G78" s="184">
        <v>8.9120234604105573</v>
      </c>
      <c r="H78" s="185" t="str">
        <f t="shared" si="14"/>
        <v>-</v>
      </c>
      <c r="I78" s="184">
        <v>5.4027884089666482</v>
      </c>
      <c r="J78" s="185">
        <f t="shared" si="14"/>
        <v>-3.509235051443909</v>
      </c>
      <c r="K78" s="184">
        <v>6.2149014440235</v>
      </c>
      <c r="L78" s="185">
        <f t="shared" si="15"/>
        <v>0.81211303505685173</v>
      </c>
      <c r="M78" s="184">
        <v>5.9940852420991595</v>
      </c>
      <c r="N78" s="185">
        <f t="shared" si="16"/>
        <v>-0.22081620192434048</v>
      </c>
      <c r="O78" s="185">
        <f t="shared" si="17"/>
        <v>-1.2566558467592017</v>
      </c>
    </row>
    <row r="79" spans="1:16" x14ac:dyDescent="0.25">
      <c r="A79" s="1"/>
      <c r="B79" s="114" t="s">
        <v>79</v>
      </c>
      <c r="C79" s="184">
        <v>7.0652739573265926</v>
      </c>
      <c r="D79" s="185">
        <v>0.30956354307959266</v>
      </c>
      <c r="E79" s="184" t="s">
        <v>249</v>
      </c>
      <c r="F79" s="185" t="str">
        <f t="shared" si="14"/>
        <v>-</v>
      </c>
      <c r="G79" s="184">
        <v>3.222950819672131</v>
      </c>
      <c r="H79" s="185" t="str">
        <f t="shared" si="14"/>
        <v>-</v>
      </c>
      <c r="I79" s="184">
        <v>5.5331055429005316</v>
      </c>
      <c r="J79" s="185">
        <f t="shared" si="14"/>
        <v>2.3101547232284005</v>
      </c>
      <c r="K79" s="184">
        <v>5.9238744290582179</v>
      </c>
      <c r="L79" s="185">
        <f t="shared" si="15"/>
        <v>0.39076888615768635</v>
      </c>
      <c r="M79" s="184">
        <v>5.6744533732012705</v>
      </c>
      <c r="N79" s="185">
        <f t="shared" si="16"/>
        <v>-0.2494210558569474</v>
      </c>
      <c r="O79" s="185">
        <f t="shared" si="17"/>
        <v>-1.3908205841253221</v>
      </c>
    </row>
    <row r="80" spans="1:16" x14ac:dyDescent="0.25">
      <c r="A80" s="1"/>
      <c r="B80" s="114" t="s">
        <v>81</v>
      </c>
      <c r="C80" s="184">
        <v>7.8727297555646594</v>
      </c>
      <c r="D80" s="185">
        <v>0.69978744323060216</v>
      </c>
      <c r="E80" s="184" t="s">
        <v>249</v>
      </c>
      <c r="F80" s="185" t="str">
        <f t="shared" si="14"/>
        <v>-</v>
      </c>
      <c r="G80" s="184">
        <v>3.575093532870123</v>
      </c>
      <c r="H80" s="185" t="str">
        <f t="shared" si="14"/>
        <v>-</v>
      </c>
      <c r="I80" s="184">
        <v>5.8430965060397453</v>
      </c>
      <c r="J80" s="185">
        <f t="shared" si="14"/>
        <v>2.2680029731696223</v>
      </c>
      <c r="K80" s="184">
        <v>5.9982021933241443</v>
      </c>
      <c r="L80" s="185">
        <f t="shared" si="15"/>
        <v>0.155105687284399</v>
      </c>
      <c r="M80" s="184">
        <v>6.0618618948292893</v>
      </c>
      <c r="N80" s="185">
        <f t="shared" si="16"/>
        <v>6.3659701505144994E-2</v>
      </c>
      <c r="O80" s="185">
        <f t="shared" si="17"/>
        <v>-1.8108678607353701</v>
      </c>
    </row>
    <row r="81" spans="1:16" x14ac:dyDescent="0.25">
      <c r="A81" s="1"/>
      <c r="B81" s="114" t="s">
        <v>83</v>
      </c>
      <c r="C81" s="184">
        <v>9.5561481030016768</v>
      </c>
      <c r="D81" s="185">
        <v>2.0925142765992204</v>
      </c>
      <c r="E81" s="184" t="s">
        <v>249</v>
      </c>
      <c r="F81" s="185" t="str">
        <f t="shared" si="14"/>
        <v>-</v>
      </c>
      <c r="G81" s="184">
        <v>4.4676313785224675</v>
      </c>
      <c r="H81" s="185" t="str">
        <f t="shared" si="14"/>
        <v>-</v>
      </c>
      <c r="I81" s="184">
        <v>6.6621021021021019</v>
      </c>
      <c r="J81" s="185">
        <f t="shared" si="14"/>
        <v>2.1944707235796344</v>
      </c>
      <c r="K81" s="184">
        <v>6.7138997298108674</v>
      </c>
      <c r="L81" s="185">
        <f t="shared" si="15"/>
        <v>5.1797627708765503E-2</v>
      </c>
      <c r="M81" s="184">
        <v>6.5121279800550562</v>
      </c>
      <c r="N81" s="185">
        <f t="shared" si="16"/>
        <v>-0.20177174975581114</v>
      </c>
      <c r="O81" s="185">
        <f t="shared" si="17"/>
        <v>-3.0440201229466206</v>
      </c>
    </row>
    <row r="82" spans="1:16" x14ac:dyDescent="0.25">
      <c r="A82" s="1"/>
      <c r="B82" s="114" t="s">
        <v>85</v>
      </c>
      <c r="C82" s="184">
        <v>7.6324706221613434</v>
      </c>
      <c r="D82" s="185">
        <v>-0.18769955346863387</v>
      </c>
      <c r="E82" s="184">
        <v>6.4086702386751098</v>
      </c>
      <c r="F82" s="185">
        <f t="shared" si="14"/>
        <v>-1.2238003834862337</v>
      </c>
      <c r="G82" s="184">
        <v>6.3704802521787505</v>
      </c>
      <c r="H82" s="185">
        <f t="shared" si="14"/>
        <v>-3.8189986496359296E-2</v>
      </c>
      <c r="I82" s="184">
        <v>7.0882044713553798</v>
      </c>
      <c r="J82" s="185">
        <f t="shared" si="14"/>
        <v>0.71772421917662932</v>
      </c>
      <c r="K82" s="184">
        <v>10.777282540566892</v>
      </c>
      <c r="L82" s="185">
        <f t="shared" si="15"/>
        <v>3.6890780692115124</v>
      </c>
      <c r="M82" s="184">
        <v>6.7445251659436574</v>
      </c>
      <c r="N82" s="185">
        <f t="shared" si="16"/>
        <v>-4.0327573746232348</v>
      </c>
      <c r="O82" s="185">
        <f t="shared" si="17"/>
        <v>-0.88794545621768606</v>
      </c>
    </row>
    <row r="83" spans="1:16" x14ac:dyDescent="0.25">
      <c r="A83" s="1"/>
      <c r="B83" s="114" t="s">
        <v>87</v>
      </c>
      <c r="C83" s="184">
        <v>7.8181079323797142</v>
      </c>
      <c r="D83" s="185">
        <v>0.51623518030232329</v>
      </c>
      <c r="E83" s="184">
        <v>5.754204398447607</v>
      </c>
      <c r="F83" s="185">
        <f t="shared" si="14"/>
        <v>-2.0639035339321072</v>
      </c>
      <c r="G83" s="184">
        <v>7.6982413372801668</v>
      </c>
      <c r="H83" s="185">
        <f t="shared" si="14"/>
        <v>1.9440369388325598</v>
      </c>
      <c r="I83" s="184">
        <v>6.6442734150795717</v>
      </c>
      <c r="J83" s="185">
        <f t="shared" si="14"/>
        <v>-1.0539679222005951</v>
      </c>
      <c r="K83" s="184">
        <v>6.783448363198886</v>
      </c>
      <c r="L83" s="185">
        <f t="shared" si="15"/>
        <v>0.1391749481193143</v>
      </c>
      <c r="M83" s="184">
        <v>6.4959179045243225</v>
      </c>
      <c r="N83" s="185">
        <f t="shared" si="16"/>
        <v>-0.2875304586745635</v>
      </c>
      <c r="O83" s="185">
        <f t="shared" si="17"/>
        <v>-1.3221900278553917</v>
      </c>
    </row>
    <row r="84" spans="1:16" x14ac:dyDescent="0.25">
      <c r="A84" s="1"/>
      <c r="B84" s="114" t="s">
        <v>89</v>
      </c>
      <c r="C84" s="184">
        <v>7.0438707951581625</v>
      </c>
      <c r="D84" s="185">
        <v>-0.12741971081113856</v>
      </c>
      <c r="E84" s="184">
        <v>5.2800528401585201</v>
      </c>
      <c r="F84" s="185">
        <f t="shared" si="14"/>
        <v>-1.7638179549996424</v>
      </c>
      <c r="G84" s="184">
        <v>7.2983685220729368</v>
      </c>
      <c r="H84" s="185">
        <f t="shared" si="14"/>
        <v>2.0183156819144168</v>
      </c>
      <c r="I84" s="184">
        <v>6.3252017608217166</v>
      </c>
      <c r="J84" s="185">
        <f t="shared" si="14"/>
        <v>-0.97316676125122026</v>
      </c>
      <c r="K84" s="184">
        <v>6.3279678068410465</v>
      </c>
      <c r="L84" s="185">
        <f t="shared" si="15"/>
        <v>2.7660460193299485E-3</v>
      </c>
      <c r="M84" s="184">
        <v>6.2304592215505359</v>
      </c>
      <c r="N84" s="185">
        <f t="shared" si="16"/>
        <v>-9.7508585290510652E-2</v>
      </c>
      <c r="O84" s="185">
        <f t="shared" si="17"/>
        <v>-0.81341157360762661</v>
      </c>
    </row>
    <row r="85" spans="1:16" x14ac:dyDescent="0.25">
      <c r="A85" s="1"/>
      <c r="B85" s="114" t="s">
        <v>91</v>
      </c>
      <c r="C85" s="184">
        <v>7.1743691182641012</v>
      </c>
      <c r="D85" s="185">
        <v>5.1828159618629854E-2</v>
      </c>
      <c r="E85" s="184">
        <v>7.2169971671388105</v>
      </c>
      <c r="F85" s="185">
        <f t="shared" si="14"/>
        <v>4.2628048874709279E-2</v>
      </c>
      <c r="G85" s="184">
        <v>7.11247143323539</v>
      </c>
      <c r="H85" s="185">
        <f t="shared" si="14"/>
        <v>-0.10452573390342046</v>
      </c>
      <c r="I85" s="184">
        <v>6.4895630753273696</v>
      </c>
      <c r="J85" s="185">
        <f t="shared" si="14"/>
        <v>-0.62290835790802035</v>
      </c>
      <c r="K85" s="184">
        <v>6.2915492957746482</v>
      </c>
      <c r="L85" s="185">
        <f t="shared" si="15"/>
        <v>-0.19801377955272148</v>
      </c>
      <c r="M85" s="184">
        <v>7.2395486496485386</v>
      </c>
      <c r="N85" s="185">
        <f t="shared" si="16"/>
        <v>0.94799935387389045</v>
      </c>
      <c r="O85" s="185">
        <f t="shared" si="17"/>
        <v>6.5179531384437439E-2</v>
      </c>
    </row>
    <row r="86" spans="1:16" x14ac:dyDescent="0.25">
      <c r="A86" s="1"/>
      <c r="B86" s="114" t="s">
        <v>93</v>
      </c>
      <c r="C86" s="184">
        <v>7.5338108027454487</v>
      </c>
      <c r="D86" s="185">
        <v>0.3609244859756755</v>
      </c>
      <c r="E86" s="184">
        <v>8.1413644744929314</v>
      </c>
      <c r="F86" s="185">
        <f t="shared" si="14"/>
        <v>0.60755367174748276</v>
      </c>
      <c r="G86" s="184">
        <v>6.8714315482392161</v>
      </c>
      <c r="H86" s="185">
        <f t="shared" si="14"/>
        <v>-1.2699329262537153</v>
      </c>
      <c r="I86" s="184">
        <v>6.6228119706380575</v>
      </c>
      <c r="J86" s="185">
        <f t="shared" si="14"/>
        <v>-0.2486195776011586</v>
      </c>
      <c r="K86" s="184">
        <v>7.0346608998618372</v>
      </c>
      <c r="L86" s="185">
        <f t="shared" si="15"/>
        <v>0.41184892922377969</v>
      </c>
      <c r="M86" s="184">
        <v>6.551043892816045</v>
      </c>
      <c r="N86" s="185">
        <f t="shared" si="16"/>
        <v>-0.48361700704579214</v>
      </c>
      <c r="O86" s="185">
        <f t="shared" si="17"/>
        <v>-0.98276690992940363</v>
      </c>
    </row>
    <row r="87" spans="1:16" ht="15.75" x14ac:dyDescent="0.25">
      <c r="B87" s="117" t="s">
        <v>30</v>
      </c>
      <c r="C87" s="186">
        <v>7.548306133933596</v>
      </c>
      <c r="D87" s="187">
        <v>0.17758349924289707</v>
      </c>
      <c r="E87" s="186">
        <v>7.5913972552270428</v>
      </c>
      <c r="F87" s="187">
        <f t="shared" si="14"/>
        <v>4.3091121293446832E-2</v>
      </c>
      <c r="G87" s="186">
        <v>6.7455399431638776</v>
      </c>
      <c r="H87" s="187">
        <f t="shared" si="14"/>
        <v>-0.84585731206316517</v>
      </c>
      <c r="I87" s="186">
        <v>6.4269044031474971</v>
      </c>
      <c r="J87" s="187">
        <f t="shared" si="14"/>
        <v>-0.3186355400163805</v>
      </c>
      <c r="K87" s="186">
        <v>6.8745572242618751</v>
      </c>
      <c r="L87" s="187">
        <f t="shared" si="15"/>
        <v>0.44765282111437799</v>
      </c>
      <c r="M87" s="186">
        <v>6.401783930355359</v>
      </c>
      <c r="N87" s="187">
        <v>-0.47277329390651612</v>
      </c>
      <c r="O87" s="187">
        <v>-1.146522203578237</v>
      </c>
    </row>
    <row r="88" spans="1:16" ht="6" customHeight="1" x14ac:dyDescent="0.25"/>
    <row r="89" spans="1:16" x14ac:dyDescent="0.25">
      <c r="B89" s="105" t="s">
        <v>55</v>
      </c>
      <c r="C89" s="190"/>
      <c r="D89" s="190"/>
      <c r="E89" s="190"/>
      <c r="F89" s="190"/>
      <c r="G89" s="190"/>
      <c r="H89" s="190"/>
      <c r="I89" s="190"/>
      <c r="J89" s="190"/>
      <c r="K89" s="190"/>
      <c r="L89" s="190"/>
      <c r="M89" s="190"/>
      <c r="N89" s="190"/>
      <c r="O89" s="190"/>
    </row>
    <row r="92" spans="1:16" ht="48.75" customHeight="1" thickBot="1" x14ac:dyDescent="0.3">
      <c r="B92" s="270" t="s">
        <v>308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114</v>
      </c>
    </row>
    <row r="93" spans="1:16" ht="10.5" customHeight="1" thickBot="1" x14ac:dyDescent="0.3">
      <c r="B93" s="106"/>
      <c r="C93" s="188"/>
      <c r="D93" s="188"/>
      <c r="E93" s="188"/>
      <c r="F93" s="188"/>
      <c r="G93" s="188"/>
      <c r="H93" s="188"/>
      <c r="I93" s="188"/>
      <c r="J93" s="188"/>
      <c r="K93" s="188"/>
      <c r="L93" s="188"/>
      <c r="M93" s="39"/>
      <c r="N93" s="39"/>
      <c r="P93" s="1" t="s">
        <v>115</v>
      </c>
    </row>
    <row r="94" spans="1:16" ht="22.5" thickTop="1" thickBot="1" x14ac:dyDescent="0.3">
      <c r="B94" s="121" t="s">
        <v>96</v>
      </c>
      <c r="C94" s="304" t="s">
        <v>32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  <c r="O94" s="306"/>
    </row>
    <row r="95" spans="1:16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CONCATENATE("def ",RIGHT(C95,2),"/",RIGHT(C95-1,2))</f>
        <v>def 19/18</v>
      </c>
      <c r="E96" s="113" t="s">
        <v>69</v>
      </c>
      <c r="F96" s="112" t="str">
        <f>CONCATENATE("def ",RIGHT(E95,2),"/",RIGHT(C95,2))</f>
        <v>def 20/19</v>
      </c>
      <c r="G96" s="113" t="s">
        <v>69</v>
      </c>
      <c r="H96" s="112" t="str">
        <f>CONCATENATE("def ",RIGHT(G95,2),"/",RIGHT(E95,2))</f>
        <v>def 21/20</v>
      </c>
      <c r="I96" s="113" t="s">
        <v>69</v>
      </c>
      <c r="J96" s="112" t="str">
        <f>CONCATENATE("def ",RIGHT(I95,2),"/",RIGHT(G95,2))</f>
        <v>def 22/21</v>
      </c>
      <c r="K96" s="113" t="s">
        <v>69</v>
      </c>
      <c r="L96" s="112" t="str">
        <f>CONCATENATE("def ",RIGHT(K95,2),"/",RIGHT(I95,2))</f>
        <v>def 23/22</v>
      </c>
      <c r="M96" s="113" t="s">
        <v>69</v>
      </c>
      <c r="N96" s="112" t="str">
        <f>CONCATENATE("def ",RIGHT(M95,2),"/",RIGHT(K95,2))</f>
        <v>def 24/23</v>
      </c>
      <c r="O96" s="112" t="str">
        <f>CONCATENATE("def ",RIGHT(M95,2),"/",RIGHT(C95,2))</f>
        <v>def 24/19</v>
      </c>
    </row>
    <row r="97" spans="2:15" x14ac:dyDescent="0.25">
      <c r="B97" s="114" t="s">
        <v>71</v>
      </c>
      <c r="C97" s="184">
        <v>9.1119876893734144</v>
      </c>
      <c r="D97" s="185">
        <v>-0.18080191633829834</v>
      </c>
      <c r="E97" s="184">
        <v>9.2931405721316516</v>
      </c>
      <c r="F97" s="185">
        <f t="shared" ref="F97:J109" si="18">IFERROR(E97-C97,"-")</f>
        <v>0.18115288275823715</v>
      </c>
      <c r="G97" s="184">
        <v>6.2457056247894913</v>
      </c>
      <c r="H97" s="185">
        <f t="shared" si="18"/>
        <v>-3.0474349473421602</v>
      </c>
      <c r="I97" s="184">
        <v>8.3071684805739654</v>
      </c>
      <c r="J97" s="185">
        <f t="shared" si="18"/>
        <v>2.0614628557844741</v>
      </c>
      <c r="K97" s="184">
        <v>8.3011123699660114</v>
      </c>
      <c r="L97" s="185">
        <f t="shared" ref="L97:L109" si="19">IFERROR(K97-I97,"-")</f>
        <v>-6.0561106079539684E-3</v>
      </c>
      <c r="M97" s="184">
        <v>9.2936143676727365</v>
      </c>
      <c r="N97" s="185">
        <f>IFERROR(M97-K97,"-")</f>
        <v>0.99250199770672509</v>
      </c>
      <c r="O97" s="185">
        <f>IFERROR(M97-C97,"-")</f>
        <v>0.18162667829932211</v>
      </c>
    </row>
    <row r="98" spans="2:15" x14ac:dyDescent="0.25">
      <c r="B98" s="114" t="s">
        <v>73</v>
      </c>
      <c r="C98" s="184">
        <v>8.8553083164761226</v>
      </c>
      <c r="D98" s="185">
        <v>0.19657099967792568</v>
      </c>
      <c r="E98" s="184">
        <v>8.625096479943867</v>
      </c>
      <c r="F98" s="185">
        <f t="shared" si="18"/>
        <v>-0.23021183653225563</v>
      </c>
      <c r="G98" s="184">
        <v>5.2119971771347915</v>
      </c>
      <c r="H98" s="185">
        <f t="shared" si="18"/>
        <v>-3.4130993028090755</v>
      </c>
      <c r="I98" s="184">
        <v>7.5730620891955018</v>
      </c>
      <c r="J98" s="185">
        <f t="shared" si="18"/>
        <v>2.3610649120607103</v>
      </c>
      <c r="K98" s="184">
        <v>8.1789666526378326</v>
      </c>
      <c r="L98" s="185">
        <f t="shared" si="19"/>
        <v>0.60590456344233079</v>
      </c>
      <c r="M98" s="184">
        <v>8.1201311092652038</v>
      </c>
      <c r="N98" s="185">
        <f t="shared" ref="N98:N108" si="20">IFERROR(M98-K98,"-")</f>
        <v>-5.8835543372628862E-2</v>
      </c>
      <c r="O98" s="185">
        <f t="shared" ref="O98:O108" si="21">IFERROR(M98-C98,"-")</f>
        <v>-0.73517720721091884</v>
      </c>
    </row>
    <row r="99" spans="2:15" x14ac:dyDescent="0.25">
      <c r="B99" s="114" t="s">
        <v>75</v>
      </c>
      <c r="C99" s="184">
        <v>7.5736723328358755</v>
      </c>
      <c r="D99" s="185">
        <v>-0.24385035921637144</v>
      </c>
      <c r="E99" s="184">
        <v>9.711828834606191</v>
      </c>
      <c r="F99" s="185">
        <f t="shared" si="18"/>
        <v>2.1381565017703155</v>
      </c>
      <c r="G99" s="184">
        <v>5.7293934681181957</v>
      </c>
      <c r="H99" s="185">
        <f t="shared" si="18"/>
        <v>-3.9824353664879952</v>
      </c>
      <c r="I99" s="184">
        <v>7.2856591610677324</v>
      </c>
      <c r="J99" s="185">
        <f t="shared" si="18"/>
        <v>1.5562656929495366</v>
      </c>
      <c r="K99" s="184">
        <v>7.4864847470716951</v>
      </c>
      <c r="L99" s="185">
        <f t="shared" si="19"/>
        <v>0.20082558600396272</v>
      </c>
      <c r="M99" s="184">
        <v>7.895418856522757</v>
      </c>
      <c r="N99" s="185">
        <f t="shared" si="20"/>
        <v>0.4089341094510619</v>
      </c>
      <c r="O99" s="185">
        <f t="shared" si="21"/>
        <v>0.3217465236868815</v>
      </c>
    </row>
    <row r="100" spans="2:15" x14ac:dyDescent="0.25">
      <c r="B100" s="114" t="s">
        <v>77</v>
      </c>
      <c r="C100" s="184">
        <v>7.4476172183451776</v>
      </c>
      <c r="D100" s="185">
        <v>0.24715972532299535</v>
      </c>
      <c r="E100" s="184" t="s">
        <v>249</v>
      </c>
      <c r="F100" s="185" t="str">
        <f t="shared" si="18"/>
        <v>-</v>
      </c>
      <c r="G100" s="184">
        <v>4.7813427832583084</v>
      </c>
      <c r="H100" s="185" t="str">
        <f t="shared" si="18"/>
        <v>-</v>
      </c>
      <c r="I100" s="184">
        <v>6.7759002394614374</v>
      </c>
      <c r="J100" s="185">
        <f t="shared" si="18"/>
        <v>1.994557456203129</v>
      </c>
      <c r="K100" s="184">
        <v>6.817497116232782</v>
      </c>
      <c r="L100" s="185">
        <f t="shared" si="19"/>
        <v>4.1596876771344604E-2</v>
      </c>
      <c r="M100" s="184">
        <v>7.473088004190676</v>
      </c>
      <c r="N100" s="185">
        <f t="shared" si="20"/>
        <v>0.655590887957894</v>
      </c>
      <c r="O100" s="185">
        <f t="shared" si="21"/>
        <v>2.5470785845498334E-2</v>
      </c>
    </row>
    <row r="101" spans="2:15" x14ac:dyDescent="0.25">
      <c r="B101" s="114" t="s">
        <v>79</v>
      </c>
      <c r="C101" s="184">
        <v>7.1009698140140225</v>
      </c>
      <c r="D101" s="185">
        <v>-0.16525336195164275</v>
      </c>
      <c r="E101" s="184" t="s">
        <v>249</v>
      </c>
      <c r="F101" s="185" t="str">
        <f t="shared" si="18"/>
        <v>-</v>
      </c>
      <c r="G101" s="184">
        <v>4.397778365511769</v>
      </c>
      <c r="H101" s="185" t="str">
        <f t="shared" si="18"/>
        <v>-</v>
      </c>
      <c r="I101" s="184">
        <v>6.9439102564102564</v>
      </c>
      <c r="J101" s="185">
        <f t="shared" si="18"/>
        <v>2.5461318908984873</v>
      </c>
      <c r="K101" s="184">
        <v>7.2586569343065692</v>
      </c>
      <c r="L101" s="185">
        <f t="shared" si="19"/>
        <v>0.31474667789631283</v>
      </c>
      <c r="M101" s="184">
        <v>7.3748725608744099</v>
      </c>
      <c r="N101" s="185">
        <f t="shared" si="20"/>
        <v>0.11621562656784068</v>
      </c>
      <c r="O101" s="185">
        <f t="shared" si="21"/>
        <v>0.2739027468603874</v>
      </c>
    </row>
    <row r="102" spans="2:15" x14ac:dyDescent="0.25">
      <c r="B102" s="114" t="s">
        <v>81</v>
      </c>
      <c r="C102" s="184">
        <v>7.7138281721190438</v>
      </c>
      <c r="D102" s="185">
        <v>0.50109885725569647</v>
      </c>
      <c r="E102" s="184" t="s">
        <v>249</v>
      </c>
      <c r="F102" s="185" t="str">
        <f t="shared" si="18"/>
        <v>-</v>
      </c>
      <c r="G102" s="184">
        <v>5.0881335981755313</v>
      </c>
      <c r="H102" s="185" t="str">
        <f t="shared" si="18"/>
        <v>-</v>
      </c>
      <c r="I102" s="184">
        <v>7.1152385313686937</v>
      </c>
      <c r="J102" s="185">
        <f t="shared" si="18"/>
        <v>2.0271049331931623</v>
      </c>
      <c r="K102" s="184">
        <v>7.1489987528531422</v>
      </c>
      <c r="L102" s="185">
        <f t="shared" si="19"/>
        <v>3.3760221484448572E-2</v>
      </c>
      <c r="M102" s="184">
        <v>7.5855845256024095</v>
      </c>
      <c r="N102" s="185">
        <f t="shared" si="20"/>
        <v>0.43658577274926724</v>
      </c>
      <c r="O102" s="185">
        <f t="shared" si="21"/>
        <v>-0.12824364651663434</v>
      </c>
    </row>
    <row r="103" spans="2:15" x14ac:dyDescent="0.25">
      <c r="B103" s="114" t="s">
        <v>83</v>
      </c>
      <c r="C103" s="184">
        <v>8.4438497333786025</v>
      </c>
      <c r="D103" s="185">
        <v>0.40967213191384744</v>
      </c>
      <c r="E103" s="184" t="s">
        <v>249</v>
      </c>
      <c r="F103" s="185" t="str">
        <f t="shared" si="18"/>
        <v>-</v>
      </c>
      <c r="G103" s="184">
        <v>5.9932805987922091</v>
      </c>
      <c r="H103" s="185" t="str">
        <f t="shared" si="18"/>
        <v>-</v>
      </c>
      <c r="I103" s="184">
        <v>7.5383412868191542</v>
      </c>
      <c r="J103" s="185">
        <f t="shared" si="18"/>
        <v>1.5450606880269451</v>
      </c>
      <c r="K103" s="184">
        <v>8.4821730950141117</v>
      </c>
      <c r="L103" s="185">
        <f t="shared" si="19"/>
        <v>0.94383180819495749</v>
      </c>
      <c r="M103" s="184">
        <v>8.1429656266053208</v>
      </c>
      <c r="N103" s="185">
        <f t="shared" si="20"/>
        <v>-0.3392074684087909</v>
      </c>
      <c r="O103" s="185">
        <f t="shared" si="21"/>
        <v>-0.3008841067732817</v>
      </c>
    </row>
    <row r="104" spans="2:15" x14ac:dyDescent="0.25">
      <c r="B104" s="114" t="s">
        <v>85</v>
      </c>
      <c r="C104" s="184">
        <v>8.6335759584894785</v>
      </c>
      <c r="D104" s="185">
        <v>0.44793548411538886</v>
      </c>
      <c r="E104" s="184">
        <v>5.7271688124172782</v>
      </c>
      <c r="F104" s="185">
        <f t="shared" si="18"/>
        <v>-2.9064071460722003</v>
      </c>
      <c r="G104" s="184">
        <v>7.6142005157962602</v>
      </c>
      <c r="H104" s="185">
        <f t="shared" si="18"/>
        <v>1.8870317033789821</v>
      </c>
      <c r="I104" s="184">
        <v>7.8744468190747581</v>
      </c>
      <c r="J104" s="185">
        <f t="shared" si="18"/>
        <v>0.26024630327849785</v>
      </c>
      <c r="K104" s="184">
        <v>8.01108209668174</v>
      </c>
      <c r="L104" s="185">
        <f t="shared" si="19"/>
        <v>0.13663527760698191</v>
      </c>
      <c r="M104" s="184">
        <v>8.0382977830910889</v>
      </c>
      <c r="N104" s="185">
        <f t="shared" si="20"/>
        <v>2.7215686409348905E-2</v>
      </c>
      <c r="O104" s="185">
        <f t="shared" si="21"/>
        <v>-0.59527817539838956</v>
      </c>
    </row>
    <row r="105" spans="2:15" x14ac:dyDescent="0.25">
      <c r="B105" s="114" t="s">
        <v>87</v>
      </c>
      <c r="C105" s="184">
        <v>8.114402832122229</v>
      </c>
      <c r="D105" s="185">
        <v>0.21864010365630548</v>
      </c>
      <c r="E105" s="184">
        <v>4.8131985098456624</v>
      </c>
      <c r="F105" s="185">
        <f t="shared" si="18"/>
        <v>-3.3012043222765666</v>
      </c>
      <c r="G105" s="184">
        <v>7.2469283548747407</v>
      </c>
      <c r="H105" s="185">
        <f t="shared" si="18"/>
        <v>2.4337298450290783</v>
      </c>
      <c r="I105" s="184">
        <v>7.2615313415951048</v>
      </c>
      <c r="J105" s="185">
        <f t="shared" si="18"/>
        <v>1.4602986720364086E-2</v>
      </c>
      <c r="K105" s="184">
        <v>7.6952673050069818</v>
      </c>
      <c r="L105" s="185">
        <f t="shared" si="19"/>
        <v>0.43373596341187692</v>
      </c>
      <c r="M105" s="184">
        <v>7.7831139240506326</v>
      </c>
      <c r="N105" s="185">
        <f t="shared" si="20"/>
        <v>8.7846619043650875E-2</v>
      </c>
      <c r="O105" s="185">
        <f t="shared" si="21"/>
        <v>-0.33128890807159639</v>
      </c>
    </row>
    <row r="106" spans="2:15" x14ac:dyDescent="0.25">
      <c r="B106" s="114" t="s">
        <v>89</v>
      </c>
      <c r="C106" s="184">
        <v>7.962747724228735</v>
      </c>
      <c r="D106" s="185">
        <v>0.51524385046878329</v>
      </c>
      <c r="E106" s="184">
        <v>4.2117686448480791</v>
      </c>
      <c r="F106" s="185">
        <f t="shared" si="18"/>
        <v>-3.7509790793806559</v>
      </c>
      <c r="G106" s="184">
        <v>7.0020037817853416</v>
      </c>
      <c r="H106" s="185">
        <f t="shared" si="18"/>
        <v>2.7902351369372624</v>
      </c>
      <c r="I106" s="184">
        <v>7.3794434384827978</v>
      </c>
      <c r="J106" s="185">
        <f t="shared" si="18"/>
        <v>0.37743965669745627</v>
      </c>
      <c r="K106" s="184">
        <v>7.779149370829983</v>
      </c>
      <c r="L106" s="185">
        <f t="shared" si="19"/>
        <v>0.39970593234718521</v>
      </c>
      <c r="M106" s="184">
        <v>7.5828613151606339</v>
      </c>
      <c r="N106" s="185">
        <f t="shared" si="20"/>
        <v>-0.19628805566934915</v>
      </c>
      <c r="O106" s="185">
        <f t="shared" si="21"/>
        <v>-0.37988640906810112</v>
      </c>
    </row>
    <row r="107" spans="2:15" x14ac:dyDescent="0.25">
      <c r="B107" s="114" t="s">
        <v>91</v>
      </c>
      <c r="C107" s="184">
        <v>8.2358928407315499</v>
      </c>
      <c r="D107" s="185">
        <v>-7.5009298361143451E-2</v>
      </c>
      <c r="E107" s="184">
        <v>6.5008317622269045</v>
      </c>
      <c r="F107" s="185">
        <f t="shared" si="18"/>
        <v>-1.7350610785046454</v>
      </c>
      <c r="G107" s="184">
        <v>7.7717367009387575</v>
      </c>
      <c r="H107" s="185">
        <f t="shared" si="18"/>
        <v>1.2709049387118529</v>
      </c>
      <c r="I107" s="184">
        <v>7.5624564187645769</v>
      </c>
      <c r="J107" s="185">
        <f t="shared" si="18"/>
        <v>-0.2092802821741806</v>
      </c>
      <c r="K107" s="184">
        <v>8.1975707936803399</v>
      </c>
      <c r="L107" s="185">
        <f t="shared" si="19"/>
        <v>0.63511437491576306</v>
      </c>
      <c r="M107" s="184">
        <v>7.6458898129853425</v>
      </c>
      <c r="N107" s="185">
        <f t="shared" si="20"/>
        <v>-0.55168098069499738</v>
      </c>
      <c r="O107" s="185">
        <f t="shared" si="21"/>
        <v>-0.59000302774620739</v>
      </c>
    </row>
    <row r="108" spans="2:15" x14ac:dyDescent="0.25">
      <c r="B108" s="114" t="s">
        <v>93</v>
      </c>
      <c r="C108" s="184">
        <v>8.2768994963871254</v>
      </c>
      <c r="D108" s="185">
        <v>0.43377806246400841</v>
      </c>
      <c r="E108" s="184">
        <v>6.7457202049940026</v>
      </c>
      <c r="F108" s="185">
        <f t="shared" si="18"/>
        <v>-1.5311792913931228</v>
      </c>
      <c r="G108" s="184">
        <v>7.6706188030103934</v>
      </c>
      <c r="H108" s="185">
        <f t="shared" si="18"/>
        <v>0.92489859801639085</v>
      </c>
      <c r="I108" s="184">
        <v>7.6502985407427593</v>
      </c>
      <c r="J108" s="185">
        <f t="shared" si="18"/>
        <v>-2.032026226763417E-2</v>
      </c>
      <c r="K108" s="184">
        <v>8.0025941517806345</v>
      </c>
      <c r="L108" s="185">
        <f t="shared" si="19"/>
        <v>0.35229561103787521</v>
      </c>
      <c r="M108" s="184">
        <v>7.9492459197024994</v>
      </c>
      <c r="N108" s="185">
        <f t="shared" si="20"/>
        <v>-5.3348232078135105E-2</v>
      </c>
      <c r="O108" s="185">
        <f t="shared" si="21"/>
        <v>-0.32765357668462602</v>
      </c>
    </row>
    <row r="109" spans="2:15" ht="15.75" x14ac:dyDescent="0.25">
      <c r="B109" s="117" t="s">
        <v>30</v>
      </c>
      <c r="C109" s="186">
        <v>8.1169882827317821</v>
      </c>
      <c r="D109" s="187">
        <v>0.20101406614653694</v>
      </c>
      <c r="E109" s="186">
        <v>7.6976565365005385</v>
      </c>
      <c r="F109" s="187">
        <f t="shared" si="18"/>
        <v>-0.41933174623124359</v>
      </c>
      <c r="G109" s="186">
        <v>6.7480053840829859</v>
      </c>
      <c r="H109" s="187">
        <f t="shared" si="18"/>
        <v>-0.9496511524175526</v>
      </c>
      <c r="I109" s="186">
        <v>7.4304103238841659</v>
      </c>
      <c r="J109" s="187">
        <f t="shared" si="18"/>
        <v>0.68240493980118</v>
      </c>
      <c r="K109" s="186">
        <v>7.7809349022994709</v>
      </c>
      <c r="L109" s="187">
        <f t="shared" si="19"/>
        <v>0.35052457841530504</v>
      </c>
      <c r="M109" s="186">
        <v>7.8999954403483574</v>
      </c>
      <c r="N109" s="187">
        <v>0.1190605380488865</v>
      </c>
      <c r="O109" s="187">
        <v>-0.21699284238342464</v>
      </c>
    </row>
    <row r="110" spans="2:15" ht="6" customHeight="1" x14ac:dyDescent="0.25"/>
    <row r="111" spans="2:15" x14ac:dyDescent="0.25">
      <c r="B111" s="105" t="s">
        <v>55</v>
      </c>
      <c r="C111" s="190"/>
      <c r="D111" s="190"/>
      <c r="E111" s="190"/>
      <c r="F111" s="190"/>
      <c r="G111" s="190"/>
      <c r="H111" s="190"/>
      <c r="I111" s="190"/>
      <c r="J111" s="190"/>
      <c r="K111" s="190"/>
      <c r="L111" s="190"/>
      <c r="M111" s="190"/>
      <c r="N111" s="190"/>
      <c r="O111" s="190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C03A3-636A-4A4C-BF8B-BD297944E0D3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594A08-062A-4793-BD82-57008442CE49}">
  <sheetPr>
    <tabColor rgb="FFAC75D5"/>
  </sheetPr>
  <dimension ref="A1:AD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9"/>
      <c r="D1" s="192"/>
    </row>
    <row r="2" spans="1:17" ht="18.75" x14ac:dyDescent="0.3">
      <c r="D2" s="192"/>
    </row>
    <row r="4" spans="1:17" ht="48.75" customHeight="1" thickBot="1" x14ac:dyDescent="0.3">
      <c r="B4" s="270" t="s">
        <v>309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Q4" s="1" t="s">
        <v>150</v>
      </c>
    </row>
    <row r="5" spans="1:17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Q5" s="1" t="s">
        <v>151</v>
      </c>
    </row>
    <row r="6" spans="1:17" ht="22.5" thickTop="1" thickBot="1" x14ac:dyDescent="0.3">
      <c r="B6" s="109"/>
      <c r="C6" s="292" t="s">
        <v>152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7" ht="22.5" thickTop="1" thickBot="1" x14ac:dyDescent="0.3">
      <c r="B7" s="109"/>
      <c r="C7" s="295">
        <v>2019</v>
      </c>
      <c r="D7" s="296"/>
      <c r="E7" s="297" t="s">
        <v>285</v>
      </c>
      <c r="F7" s="296"/>
      <c r="G7" s="297" t="s">
        <v>286</v>
      </c>
      <c r="H7" s="296"/>
      <c r="I7" s="297" t="s">
        <v>287</v>
      </c>
      <c r="J7" s="296"/>
      <c r="K7" s="297">
        <v>2023</v>
      </c>
      <c r="L7" s="296"/>
      <c r="M7" s="297">
        <v>2024</v>
      </c>
      <c r="N7" s="298"/>
      <c r="O7" s="299"/>
    </row>
    <row r="8" spans="1:17" ht="16.5" thickTop="1" thickBot="1" x14ac:dyDescent="0.3">
      <c r="B8" s="85"/>
      <c r="C8" s="111" t="s">
        <v>69</v>
      </c>
      <c r="D8" s="112" t="str">
        <f>CONCATENATE("var ",RIGHT(C7,2),"/",RIGHT(C7-1,2))</f>
        <v>var 19/18</v>
      </c>
      <c r="E8" s="113" t="s">
        <v>69</v>
      </c>
      <c r="F8" s="112" t="str">
        <f>CONCATENATE("var ",RIGHT(E7,2),"/",RIGHT(C7,2))</f>
        <v>var 20/19</v>
      </c>
      <c r="G8" s="113" t="s">
        <v>69</v>
      </c>
      <c r="H8" s="112" t="str">
        <f>CONCATENATE("var ",RIGHT(G7,2),"/",RIGHT(E7,2))</f>
        <v>var 21/20</v>
      </c>
      <c r="I8" s="113" t="s">
        <v>69</v>
      </c>
      <c r="J8" s="112" t="str">
        <f>CONCATENATE("var ",RIGHT(I7,2),"/",RIGHT(G7,2))</f>
        <v>var 22/21</v>
      </c>
      <c r="K8" s="113" t="s">
        <v>69</v>
      </c>
      <c r="L8" s="112" t="str">
        <f>CONCATENATE("var ",RIGHT(K7,2),"/",RIGHT(I7,2))</f>
        <v>var 23/22</v>
      </c>
      <c r="M8" s="113" t="s">
        <v>69</v>
      </c>
      <c r="N8" s="112" t="str">
        <f>CONCATENATE("var ",RIGHT(M7,2),"/",RIGHT(K7,2))</f>
        <v>var 24/23</v>
      </c>
      <c r="O8" s="112" t="str">
        <f>CONCATENATE("var ",RIGHT(M7,2),"/",RIGHT(C7,2))</f>
        <v>var 24/19</v>
      </c>
    </row>
    <row r="9" spans="1:17" x14ac:dyDescent="0.25">
      <c r="A9" s="1" t="s">
        <v>70</v>
      </c>
      <c r="B9" s="114" t="s">
        <v>71</v>
      </c>
      <c r="C9" s="193">
        <v>0.68040000000000012</v>
      </c>
      <c r="D9" s="116">
        <v>-4.0203131612357002E-2</v>
      </c>
      <c r="E9" s="193">
        <v>0.69230000000000003</v>
      </c>
      <c r="F9" s="116">
        <f t="shared" ref="F9:L21" si="0">IFERROR(E9/C9-1,"-")</f>
        <v>1.748971193415616E-2</v>
      </c>
      <c r="G9" s="193">
        <v>9.5100000000000004E-2</v>
      </c>
      <c r="H9" s="116">
        <f t="shared" si="0"/>
        <v>-0.86263180702007802</v>
      </c>
      <c r="I9" s="193">
        <v>0.5</v>
      </c>
      <c r="J9" s="116">
        <f t="shared" si="0"/>
        <v>4.2576235541535228</v>
      </c>
      <c r="K9" s="193">
        <v>0.66949999999999998</v>
      </c>
      <c r="L9" s="116">
        <f t="shared" si="0"/>
        <v>0.33899999999999997</v>
      </c>
      <c r="M9" s="193">
        <v>0.70660000000000001</v>
      </c>
      <c r="N9" s="116">
        <f t="shared" ref="N9:N14" si="1">IFERROR(M9/K9-1,"-")</f>
        <v>5.5414488424197161E-2</v>
      </c>
      <c r="O9" s="116">
        <f>IFERROR(M9/C9-1,"-")</f>
        <v>3.8506760728982847E-2</v>
      </c>
    </row>
    <row r="10" spans="1:17" x14ac:dyDescent="0.25">
      <c r="A10" s="1" t="s">
        <v>72</v>
      </c>
      <c r="B10" s="114" t="s">
        <v>73</v>
      </c>
      <c r="C10" s="193">
        <v>0.6915</v>
      </c>
      <c r="D10" s="116">
        <v>-3.2054871220604575E-2</v>
      </c>
      <c r="E10" s="193">
        <v>0.68569999999999998</v>
      </c>
      <c r="F10" s="116">
        <f t="shared" si="0"/>
        <v>-8.3875632682574031E-3</v>
      </c>
      <c r="G10" s="193">
        <v>0.1361</v>
      </c>
      <c r="H10" s="116">
        <f t="shared" si="0"/>
        <v>-0.80151669826454719</v>
      </c>
      <c r="I10" s="193">
        <v>0.61280000000000001</v>
      </c>
      <c r="J10" s="116">
        <f t="shared" si="0"/>
        <v>3.5025716385011023</v>
      </c>
      <c r="K10" s="193">
        <v>0.74250000000000005</v>
      </c>
      <c r="L10" s="116">
        <f t="shared" si="0"/>
        <v>0.21165143603133174</v>
      </c>
      <c r="M10" s="193">
        <v>0.74719999999999998</v>
      </c>
      <c r="N10" s="116">
        <f t="shared" si="1"/>
        <v>6.3299663299662967E-3</v>
      </c>
      <c r="O10" s="116">
        <f t="shared" ref="O10:O14" si="2">IFERROR(M10/C10-1,"-")</f>
        <v>8.054953000723053E-2</v>
      </c>
    </row>
    <row r="11" spans="1:17" x14ac:dyDescent="0.25">
      <c r="A11" s="1" t="s">
        <v>74</v>
      </c>
      <c r="B11" s="114" t="s">
        <v>75</v>
      </c>
      <c r="C11" s="193">
        <v>0.67079999999999995</v>
      </c>
      <c r="D11" s="116">
        <v>-4.2808219178082196E-2</v>
      </c>
      <c r="E11" s="193">
        <v>0.29420000000000002</v>
      </c>
      <c r="F11" s="116">
        <f t="shared" si="0"/>
        <v>-0.5614192009540846</v>
      </c>
      <c r="G11" s="193">
        <v>0.1757</v>
      </c>
      <c r="H11" s="116">
        <f t="shared" si="0"/>
        <v>-0.40278721957851804</v>
      </c>
      <c r="I11" s="193">
        <v>0.65290000000000004</v>
      </c>
      <c r="J11" s="116">
        <f t="shared" si="0"/>
        <v>2.7159931701764375</v>
      </c>
      <c r="K11" s="193">
        <v>0.70920000000000005</v>
      </c>
      <c r="L11" s="116">
        <f t="shared" si="0"/>
        <v>8.6230663194976298E-2</v>
      </c>
      <c r="M11" s="193">
        <v>0.74159999999999993</v>
      </c>
      <c r="N11" s="116">
        <f t="shared" si="1"/>
        <v>4.5685279187817063E-2</v>
      </c>
      <c r="O11" s="116">
        <f t="shared" si="2"/>
        <v>0.10554561717352406</v>
      </c>
    </row>
    <row r="12" spans="1:17" x14ac:dyDescent="0.25">
      <c r="A12" s="1" t="s">
        <v>76</v>
      </c>
      <c r="B12" s="114" t="s">
        <v>77</v>
      </c>
      <c r="C12" s="193">
        <v>0.61740000000000006</v>
      </c>
      <c r="D12" s="116">
        <v>-2.3564763561600421E-2</v>
      </c>
      <c r="E12" s="193">
        <v>0</v>
      </c>
      <c r="F12" s="116">
        <f t="shared" si="0"/>
        <v>-1</v>
      </c>
      <c r="G12" s="193">
        <v>0.17579999999999998</v>
      </c>
      <c r="H12" s="116" t="str">
        <f t="shared" si="0"/>
        <v>-</v>
      </c>
      <c r="I12" s="193">
        <v>0.63419999999999999</v>
      </c>
      <c r="J12" s="116">
        <f t="shared" si="0"/>
        <v>2.6075085324232083</v>
      </c>
      <c r="K12" s="193">
        <v>0.66839999999999999</v>
      </c>
      <c r="L12" s="116">
        <f t="shared" si="0"/>
        <v>5.392620624408706E-2</v>
      </c>
      <c r="M12" s="193">
        <v>0.69840000000000002</v>
      </c>
      <c r="N12" s="116">
        <f t="shared" si="1"/>
        <v>4.4883303411131115E-2</v>
      </c>
      <c r="O12" s="116">
        <f t="shared" si="2"/>
        <v>0.13119533527696792</v>
      </c>
    </row>
    <row r="13" spans="1:17" x14ac:dyDescent="0.25">
      <c r="A13" s="1" t="s">
        <v>78</v>
      </c>
      <c r="B13" s="114" t="s">
        <v>79</v>
      </c>
      <c r="C13" s="193">
        <v>0.60009999999999997</v>
      </c>
      <c r="D13" s="116">
        <v>-3.9834024896266973E-3</v>
      </c>
      <c r="E13" s="193">
        <v>0</v>
      </c>
      <c r="F13" s="116">
        <f t="shared" si="0"/>
        <v>-1</v>
      </c>
      <c r="G13" s="193">
        <v>0.15710000000000002</v>
      </c>
      <c r="H13" s="116" t="str">
        <f t="shared" si="0"/>
        <v>-</v>
      </c>
      <c r="I13" s="193">
        <v>0.5615</v>
      </c>
      <c r="J13" s="116">
        <f t="shared" si="0"/>
        <v>2.5741565881604069</v>
      </c>
      <c r="K13" s="193">
        <v>0.58719999999999994</v>
      </c>
      <c r="L13" s="116">
        <f t="shared" si="0"/>
        <v>4.5770258236865535E-2</v>
      </c>
      <c r="M13" s="193">
        <v>0.65599999999999992</v>
      </c>
      <c r="N13" s="116">
        <f t="shared" si="1"/>
        <v>0.11716621253406001</v>
      </c>
      <c r="O13" s="116">
        <f t="shared" si="2"/>
        <v>9.3151141476420563E-2</v>
      </c>
    </row>
    <row r="14" spans="1:17" x14ac:dyDescent="0.25">
      <c r="A14" s="1" t="s">
        <v>80</v>
      </c>
      <c r="B14" s="114" t="s">
        <v>81</v>
      </c>
      <c r="C14" s="193">
        <v>0.67500000000000004</v>
      </c>
      <c r="D14" s="116">
        <v>-8.3737329219919499E-3</v>
      </c>
      <c r="E14" s="193">
        <v>0</v>
      </c>
      <c r="F14" s="116">
        <f t="shared" si="0"/>
        <v>-1</v>
      </c>
      <c r="G14" s="193">
        <v>0.18729999999999999</v>
      </c>
      <c r="H14" s="116" t="str">
        <f t="shared" si="0"/>
        <v>-</v>
      </c>
      <c r="I14" s="193">
        <v>0.5746</v>
      </c>
      <c r="J14" s="116">
        <f t="shared" si="0"/>
        <v>2.0678056593699949</v>
      </c>
      <c r="K14" s="193">
        <v>0.68279999999999996</v>
      </c>
      <c r="L14" s="116">
        <f t="shared" si="0"/>
        <v>0.18830490776192121</v>
      </c>
      <c r="M14" s="193">
        <v>0.7095999999999999</v>
      </c>
      <c r="N14" s="116">
        <f t="shared" si="1"/>
        <v>3.9250146455770185E-2</v>
      </c>
      <c r="O14" s="116">
        <f t="shared" si="2"/>
        <v>5.1259259259259116E-2</v>
      </c>
    </row>
    <row r="15" spans="1:17" x14ac:dyDescent="0.25">
      <c r="A15" s="1" t="s">
        <v>82</v>
      </c>
      <c r="B15" s="114" t="s">
        <v>83</v>
      </c>
      <c r="C15" s="193">
        <v>0.72970000000000002</v>
      </c>
      <c r="D15" s="116">
        <v>-1.5051997810617834E-3</v>
      </c>
      <c r="E15" s="193">
        <v>0</v>
      </c>
      <c r="F15" s="116">
        <f t="shared" si="0"/>
        <v>-1</v>
      </c>
      <c r="G15" s="193">
        <v>0.31109999999999999</v>
      </c>
      <c r="H15" s="116" t="str">
        <f t="shared" si="0"/>
        <v>-</v>
      </c>
      <c r="I15" s="193">
        <v>0.70909999999999995</v>
      </c>
      <c r="J15" s="116">
        <f t="shared" si="0"/>
        <v>1.2793314046930249</v>
      </c>
      <c r="K15" s="193">
        <v>0.75749999999999995</v>
      </c>
      <c r="L15" s="116">
        <f t="shared" si="0"/>
        <v>6.8255535185446359E-2</v>
      </c>
      <c r="M15" s="193">
        <v>0.75879999999999992</v>
      </c>
      <c r="N15" s="116">
        <f>IFERROR(M15/K15-1,"-")</f>
        <v>1.7161716171616437E-3</v>
      </c>
      <c r="O15" s="116">
        <f>IFERROR(M15/C15-1,"-")</f>
        <v>3.9879402494175542E-2</v>
      </c>
    </row>
    <row r="16" spans="1:17" x14ac:dyDescent="0.25">
      <c r="A16" s="1" t="s">
        <v>84</v>
      </c>
      <c r="B16" s="114" t="s">
        <v>85</v>
      </c>
      <c r="C16" s="193">
        <v>0.76029999999999998</v>
      </c>
      <c r="D16" s="116">
        <v>-3.5641806189751435E-2</v>
      </c>
      <c r="E16" s="193">
        <v>0.32240000000000002</v>
      </c>
      <c r="F16" s="116">
        <f t="shared" si="0"/>
        <v>-0.57595685913455208</v>
      </c>
      <c r="G16" s="193">
        <v>0.45500000000000002</v>
      </c>
      <c r="H16" s="116">
        <f t="shared" si="0"/>
        <v>0.41129032258064502</v>
      </c>
      <c r="I16" s="193">
        <v>0.74010000000000009</v>
      </c>
      <c r="J16" s="116">
        <f t="shared" si="0"/>
        <v>0.62659340659340668</v>
      </c>
      <c r="K16" s="193">
        <v>0.82290000000000008</v>
      </c>
      <c r="L16" s="116">
        <f t="shared" si="0"/>
        <v>0.11187677340899871</v>
      </c>
      <c r="M16" s="193">
        <v>0.79330000000000001</v>
      </c>
      <c r="N16" s="116">
        <f>IFERROR(M16/K16-1,"-")</f>
        <v>-3.5970348766557358E-2</v>
      </c>
      <c r="O16" s="116">
        <f>IFERROR(M16/C16-1,"-")</f>
        <v>4.3403919505458521E-2</v>
      </c>
    </row>
    <row r="17" spans="1:30" x14ac:dyDescent="0.25">
      <c r="A17" s="1" t="s">
        <v>86</v>
      </c>
      <c r="B17" s="114" t="s">
        <v>87</v>
      </c>
      <c r="C17" s="193">
        <v>0.64760000000000006</v>
      </c>
      <c r="D17" s="116">
        <v>-6.5647092771605853E-2</v>
      </c>
      <c r="E17" s="193">
        <v>0.17910000000000001</v>
      </c>
      <c r="F17" s="116">
        <f t="shared" si="0"/>
        <v>-0.72344039530574422</v>
      </c>
      <c r="G17" s="193">
        <v>0.41299999999999998</v>
      </c>
      <c r="H17" s="116">
        <f t="shared" si="0"/>
        <v>1.3059743160245669</v>
      </c>
      <c r="I17" s="193">
        <v>0.63939999999999997</v>
      </c>
      <c r="J17" s="116">
        <f t="shared" si="0"/>
        <v>0.54818401937046013</v>
      </c>
      <c r="K17" s="193">
        <v>0.6966</v>
      </c>
      <c r="L17" s="116">
        <f t="shared" si="0"/>
        <v>8.945886768845801E-2</v>
      </c>
      <c r="M17" s="193">
        <v>0.70640000000000003</v>
      </c>
      <c r="N17" s="116">
        <f t="shared" ref="N17:N20" si="3">IFERROR(M17/K17-1,"-")</f>
        <v>1.4068331897789221E-2</v>
      </c>
      <c r="O17" s="116">
        <f t="shared" ref="O17:O20" si="4">IFERROR(M17/C17-1,"-")</f>
        <v>9.0796788140827589E-2</v>
      </c>
    </row>
    <row r="18" spans="1:30" x14ac:dyDescent="0.25">
      <c r="A18" s="1" t="s">
        <v>88</v>
      </c>
      <c r="B18" s="114" t="s">
        <v>89</v>
      </c>
      <c r="C18" s="193">
        <v>0.65040000000000009</v>
      </c>
      <c r="D18" s="116">
        <v>-9.891936824605152E-2</v>
      </c>
      <c r="E18" s="193">
        <v>0.16300000000000001</v>
      </c>
      <c r="F18" s="116">
        <f t="shared" si="0"/>
        <v>-0.74938499384993851</v>
      </c>
      <c r="G18" s="193">
        <v>0.57179999999999997</v>
      </c>
      <c r="H18" s="116">
        <f t="shared" si="0"/>
        <v>2.5079754601226991</v>
      </c>
      <c r="I18" s="193">
        <v>0.66269999999999996</v>
      </c>
      <c r="J18" s="116">
        <f t="shared" si="0"/>
        <v>0.15897166841552979</v>
      </c>
      <c r="K18" s="193">
        <v>0.74870000000000003</v>
      </c>
      <c r="L18" s="116">
        <f t="shared" si="0"/>
        <v>0.12977214425833727</v>
      </c>
      <c r="M18" s="193">
        <v>0.73659999999999992</v>
      </c>
      <c r="N18" s="116">
        <f t="shared" si="3"/>
        <v>-1.6161346333645077E-2</v>
      </c>
      <c r="O18" s="116">
        <f t="shared" si="4"/>
        <v>0.13253382533825309</v>
      </c>
      <c r="AC18" s="194"/>
    </row>
    <row r="19" spans="1:30" x14ac:dyDescent="0.25">
      <c r="A19" s="1" t="s">
        <v>90</v>
      </c>
      <c r="B19" s="114" t="s">
        <v>91</v>
      </c>
      <c r="C19" s="193">
        <v>0.66639999999999999</v>
      </c>
      <c r="D19" s="116">
        <v>-1.7974835230678554E-3</v>
      </c>
      <c r="E19" s="193">
        <v>0.18329999999999999</v>
      </c>
      <c r="F19" s="116">
        <f t="shared" si="0"/>
        <v>-0.72493997599039617</v>
      </c>
      <c r="G19" s="193">
        <v>0.61499999999999999</v>
      </c>
      <c r="H19" s="116">
        <f t="shared" si="0"/>
        <v>2.3551554828150576</v>
      </c>
      <c r="I19" s="193">
        <v>0.66959999999999997</v>
      </c>
      <c r="J19" s="116">
        <f t="shared" si="0"/>
        <v>8.8780487804878128E-2</v>
      </c>
      <c r="K19" s="193">
        <v>0.73970000000000002</v>
      </c>
      <c r="L19" s="116">
        <f t="shared" si="0"/>
        <v>0.10468936678614105</v>
      </c>
      <c r="M19" s="193">
        <v>0.71489999999999998</v>
      </c>
      <c r="N19" s="116">
        <f t="shared" si="3"/>
        <v>-3.3527105583344707E-2</v>
      </c>
      <c r="O19" s="116">
        <f t="shared" si="4"/>
        <v>7.277911164465789E-2</v>
      </c>
      <c r="AC19" s="194"/>
      <c r="AD19" s="194"/>
    </row>
    <row r="20" spans="1:30" x14ac:dyDescent="0.25">
      <c r="A20" s="1" t="s">
        <v>92</v>
      </c>
      <c r="B20" s="114" t="s">
        <v>93</v>
      </c>
      <c r="C20" s="193">
        <v>0.67180000000000006</v>
      </c>
      <c r="D20" s="116">
        <v>2.471018913971923E-2</v>
      </c>
      <c r="E20" s="193">
        <v>0.18170000000000003</v>
      </c>
      <c r="F20" s="116">
        <f t="shared" si="0"/>
        <v>-0.72953259898779399</v>
      </c>
      <c r="G20" s="193">
        <v>0.51790000000000003</v>
      </c>
      <c r="H20" s="116">
        <f t="shared" si="0"/>
        <v>1.8503026967528893</v>
      </c>
      <c r="I20" s="193">
        <v>0.65170000000000006</v>
      </c>
      <c r="J20" s="116">
        <f t="shared" si="0"/>
        <v>0.25835103301795725</v>
      </c>
      <c r="K20" s="193">
        <v>0.72120000000000006</v>
      </c>
      <c r="L20" s="116">
        <f t="shared" si="0"/>
        <v>0.10664416142396815</v>
      </c>
      <c r="M20" s="193">
        <v>0.70669999999999999</v>
      </c>
      <c r="N20" s="116">
        <f t="shared" si="3"/>
        <v>-2.0105379922351729E-2</v>
      </c>
      <c r="O20" s="116">
        <f t="shared" si="4"/>
        <v>5.1949985114617236E-2</v>
      </c>
      <c r="P20" s="122"/>
    </row>
    <row r="21" spans="1:30" ht="15.75" x14ac:dyDescent="0.25">
      <c r="A21" s="1" t="s">
        <v>0</v>
      </c>
      <c r="B21" s="117" t="s">
        <v>30</v>
      </c>
      <c r="C21" s="195">
        <v>0.67192823926387557</v>
      </c>
      <c r="D21" s="119">
        <v>-2.8102309727915831E-2</v>
      </c>
      <c r="E21" s="195">
        <v>0.41641203353334449</v>
      </c>
      <c r="F21" s="119">
        <f t="shared" si="0"/>
        <v>-0.38027305715035786</v>
      </c>
      <c r="G21" s="195">
        <v>0.38237984856351559</v>
      </c>
      <c r="H21" s="119">
        <f t="shared" si="0"/>
        <v>-8.1727189008104717E-2</v>
      </c>
      <c r="I21" s="195">
        <v>0.63514820255836268</v>
      </c>
      <c r="J21" s="119">
        <f t="shared" si="0"/>
        <v>0.6610399448203681</v>
      </c>
      <c r="K21" s="195">
        <v>0.71202240207954559</v>
      </c>
      <c r="L21" s="119">
        <f t="shared" si="0"/>
        <v>0.12103348354216448</v>
      </c>
      <c r="M21" s="195">
        <v>0.72327549742346608</v>
      </c>
      <c r="N21" s="119">
        <v>1.5804411927285544E-2</v>
      </c>
      <c r="O21" s="119">
        <v>7.6417770766478821E-2</v>
      </c>
      <c r="P21" s="307"/>
    </row>
    <row r="22" spans="1:30" ht="6" customHeight="1" x14ac:dyDescent="0.25">
      <c r="P22" s="307"/>
    </row>
    <row r="23" spans="1:30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96"/>
      <c r="P23" s="307"/>
    </row>
    <row r="24" spans="1:30" x14ac:dyDescent="0.25">
      <c r="C24" s="197"/>
      <c r="K24" s="197"/>
      <c r="M24" s="197"/>
      <c r="N24" s="116"/>
      <c r="O24" s="197"/>
      <c r="P24" s="307"/>
    </row>
    <row r="26" spans="1:30" ht="21.75" customHeight="1" thickBot="1" x14ac:dyDescent="0.3">
      <c r="B26" s="270" t="s">
        <v>310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Q26" s="1" t="s">
        <v>153</v>
      </c>
    </row>
    <row r="27" spans="1:30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Q27" s="1" t="s">
        <v>154</v>
      </c>
    </row>
    <row r="28" spans="1:30" ht="22.5" thickTop="1" thickBot="1" x14ac:dyDescent="0.3">
      <c r="B28" s="109"/>
      <c r="C28" s="292" t="s">
        <v>60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30" ht="22.5" thickTop="1" thickBot="1" x14ac:dyDescent="0.3">
      <c r="B29" s="109"/>
      <c r="C29" s="295">
        <v>2019</v>
      </c>
      <c r="D29" s="296"/>
      <c r="E29" s="297" t="s">
        <v>285</v>
      </c>
      <c r="F29" s="296"/>
      <c r="G29" s="297" t="s">
        <v>286</v>
      </c>
      <c r="H29" s="296"/>
      <c r="I29" s="297" t="s">
        <v>287</v>
      </c>
      <c r="J29" s="296"/>
      <c r="K29" s="297">
        <v>2023</v>
      </c>
      <c r="L29" s="296"/>
      <c r="M29" s="297">
        <v>2024</v>
      </c>
      <c r="N29" s="298"/>
      <c r="O29" s="299"/>
    </row>
    <row r="30" spans="1:30" ht="16.5" thickTop="1" thickBot="1" x14ac:dyDescent="0.3">
      <c r="B30" s="85"/>
      <c r="C30" s="111" t="s">
        <v>69</v>
      </c>
      <c r="D30" s="112" t="str">
        <f>CONCATENATE("var ",RIGHT(C29,2),"/",RIGHT(C29-1,2))</f>
        <v>var 19/18</v>
      </c>
      <c r="E30" s="113" t="s">
        <v>69</v>
      </c>
      <c r="F30" s="112" t="str">
        <f>CONCATENATE("var ",RIGHT(E29,2),"/",RIGHT(C29,2))</f>
        <v>var 20/19</v>
      </c>
      <c r="G30" s="113" t="s">
        <v>69</v>
      </c>
      <c r="H30" s="112" t="str">
        <f>CONCATENATE("var ",RIGHT(G29,2),"/",RIGHT(E29,2))</f>
        <v>var 21/20</v>
      </c>
      <c r="I30" s="113" t="s">
        <v>69</v>
      </c>
      <c r="J30" s="112" t="str">
        <f>CONCATENATE("var ",RIGHT(I29,2),"/",RIGHT(G29,2))</f>
        <v>var 22/21</v>
      </c>
      <c r="K30" s="113" t="s">
        <v>69</v>
      </c>
      <c r="L30" s="112" t="str">
        <f>CONCATENATE("var ",RIGHT(K29,2),"/",RIGHT(I29,2))</f>
        <v>var 23/22</v>
      </c>
      <c r="M30" s="113" t="s">
        <v>69</v>
      </c>
      <c r="N30" s="112" t="str">
        <f>CONCATENATE("var ",RIGHT(M29,2),"/",RIGHT(K29,2))</f>
        <v>var 24/23</v>
      </c>
      <c r="O30" s="112" t="str">
        <f>CONCATENATE("var ",RIGHT(M29,2),"/",RIGHT(C29,2))</f>
        <v>var 24/19</v>
      </c>
    </row>
    <row r="31" spans="1:30" x14ac:dyDescent="0.25">
      <c r="B31" s="114" t="s">
        <v>71</v>
      </c>
      <c r="C31" s="193">
        <v>0.71530000000000005</v>
      </c>
      <c r="D31" s="116"/>
      <c r="E31" s="193">
        <v>0.74340000000000006</v>
      </c>
      <c r="F31" s="116">
        <f t="shared" ref="F31:J43" si="5">IFERROR(E31/C31-1,"-")</f>
        <v>3.9284216412694084E-2</v>
      </c>
      <c r="G31" s="193">
        <v>7.5199999999999989E-2</v>
      </c>
      <c r="H31" s="116">
        <f t="shared" si="5"/>
        <v>-0.89884315308044127</v>
      </c>
      <c r="I31" s="193">
        <v>0.4824</v>
      </c>
      <c r="J31" s="116">
        <f t="shared" si="5"/>
        <v>5.4148936170212778</v>
      </c>
      <c r="K31" s="193">
        <v>0.72840000000000005</v>
      </c>
      <c r="L31" s="116">
        <f t="shared" ref="L31:L43" si="6">IFERROR(K31/I31-1,"-")</f>
        <v>0.50995024875621908</v>
      </c>
      <c r="M31" s="193">
        <v>0.71409999999999996</v>
      </c>
      <c r="N31" s="116">
        <f t="shared" ref="N31:N39" si="7">IFERROR(M31/K31-1,"-")</f>
        <v>-1.9632070291048964E-2</v>
      </c>
      <c r="O31" s="116">
        <f>IFERROR(M31/C31-1,"-")</f>
        <v>-1.6776177827486638E-3</v>
      </c>
    </row>
    <row r="32" spans="1:30" x14ac:dyDescent="0.25">
      <c r="B32" s="114" t="s">
        <v>73</v>
      </c>
      <c r="C32" s="193">
        <v>0.7206999999999999</v>
      </c>
      <c r="D32" s="116"/>
      <c r="E32" s="193">
        <v>0.73480000000000001</v>
      </c>
      <c r="F32" s="116">
        <f t="shared" si="5"/>
        <v>1.9564312473983714E-2</v>
      </c>
      <c r="G32" s="193">
        <v>0.17859999999999998</v>
      </c>
      <c r="H32" s="116">
        <f t="shared" si="5"/>
        <v>-0.75694066412629291</v>
      </c>
      <c r="I32" s="193">
        <v>0.61399999999999999</v>
      </c>
      <c r="J32" s="116">
        <f t="shared" si="5"/>
        <v>2.4378499440089589</v>
      </c>
      <c r="K32" s="193">
        <v>0.80059999999999998</v>
      </c>
      <c r="L32" s="116">
        <f t="shared" si="6"/>
        <v>0.30390879478827371</v>
      </c>
      <c r="M32" s="193">
        <v>0.79409999999999992</v>
      </c>
      <c r="N32" s="116">
        <f t="shared" si="7"/>
        <v>-8.1189108168874258E-3</v>
      </c>
      <c r="O32" s="116">
        <f t="shared" ref="O32:O39" si="8">IFERROR(M32/C32-1,"-")</f>
        <v>0.10184542805605656</v>
      </c>
    </row>
    <row r="33" spans="2:17" x14ac:dyDescent="0.25">
      <c r="B33" s="114" t="s">
        <v>75</v>
      </c>
      <c r="C33" s="193">
        <v>0.7026</v>
      </c>
      <c r="D33" s="116"/>
      <c r="E33" s="193">
        <v>0.31909999999999999</v>
      </c>
      <c r="F33" s="116">
        <f t="shared" si="5"/>
        <v>-0.5458297751209793</v>
      </c>
      <c r="G33" s="193">
        <v>0.36119999999999997</v>
      </c>
      <c r="H33" s="116">
        <f t="shared" si="5"/>
        <v>0.13193356314634896</v>
      </c>
      <c r="I33" s="193">
        <v>0.68430000000000002</v>
      </c>
      <c r="J33" s="116">
        <f t="shared" si="5"/>
        <v>0.89451827242524939</v>
      </c>
      <c r="K33" s="193">
        <v>0.76540000000000008</v>
      </c>
      <c r="L33" s="116">
        <f t="shared" si="6"/>
        <v>0.11851527107993576</v>
      </c>
      <c r="M33" s="193">
        <v>0.76760000000000006</v>
      </c>
      <c r="N33" s="116">
        <f t="shared" si="7"/>
        <v>2.8743140841389625E-3</v>
      </c>
      <c r="O33" s="116">
        <f t="shared" si="8"/>
        <v>9.251352120694567E-2</v>
      </c>
    </row>
    <row r="34" spans="2:17" x14ac:dyDescent="0.25">
      <c r="B34" s="114" t="s">
        <v>77</v>
      </c>
      <c r="C34" s="193">
        <v>0.68189999999999995</v>
      </c>
      <c r="D34" s="116"/>
      <c r="E34" s="193">
        <v>0</v>
      </c>
      <c r="F34" s="116">
        <f t="shared" si="5"/>
        <v>-1</v>
      </c>
      <c r="G34" s="193">
        <v>0.36180000000000001</v>
      </c>
      <c r="H34" s="116" t="str">
        <f t="shared" si="5"/>
        <v>-</v>
      </c>
      <c r="I34" s="193">
        <v>0.66879999999999995</v>
      </c>
      <c r="J34" s="116">
        <f t="shared" si="5"/>
        <v>0.84853510226644535</v>
      </c>
      <c r="K34" s="193">
        <v>0.74760000000000004</v>
      </c>
      <c r="L34" s="116">
        <f t="shared" si="6"/>
        <v>0.11782296650717727</v>
      </c>
      <c r="M34" s="193">
        <v>0.71609999999999996</v>
      </c>
      <c r="N34" s="116">
        <f t="shared" si="7"/>
        <v>-4.2134831460674316E-2</v>
      </c>
      <c r="O34" s="116">
        <f t="shared" si="8"/>
        <v>5.0153981522217395E-2</v>
      </c>
    </row>
    <row r="35" spans="2:17" x14ac:dyDescent="0.25">
      <c r="B35" s="114" t="s">
        <v>79</v>
      </c>
      <c r="C35" s="193">
        <v>0.64370000000000005</v>
      </c>
      <c r="D35" s="116"/>
      <c r="E35" s="193">
        <v>0</v>
      </c>
      <c r="F35" s="116">
        <f t="shared" si="5"/>
        <v>-1</v>
      </c>
      <c r="G35" s="193">
        <v>0.23989999999999997</v>
      </c>
      <c r="H35" s="116" t="str">
        <f t="shared" si="5"/>
        <v>-</v>
      </c>
      <c r="I35" s="193">
        <v>0.61009999999999998</v>
      </c>
      <c r="J35" s="116">
        <f t="shared" si="5"/>
        <v>1.5431429762401003</v>
      </c>
      <c r="K35" s="193">
        <v>0.68819999999999992</v>
      </c>
      <c r="L35" s="116">
        <f t="shared" si="6"/>
        <v>0.12801180134404189</v>
      </c>
      <c r="M35" s="193">
        <v>0.67500000000000004</v>
      </c>
      <c r="N35" s="116">
        <f t="shared" si="7"/>
        <v>-1.9180470793373816E-2</v>
      </c>
      <c r="O35" s="116">
        <f t="shared" si="8"/>
        <v>4.8625135932887975E-2</v>
      </c>
    </row>
    <row r="36" spans="2:17" x14ac:dyDescent="0.25">
      <c r="B36" s="114" t="s">
        <v>81</v>
      </c>
      <c r="C36" s="193">
        <v>0.74430000000000007</v>
      </c>
      <c r="D36" s="116"/>
      <c r="E36" s="193">
        <v>0</v>
      </c>
      <c r="F36" s="116">
        <f t="shared" si="5"/>
        <v>-1</v>
      </c>
      <c r="G36" s="193">
        <v>0.20010000000000003</v>
      </c>
      <c r="H36" s="116" t="str">
        <f t="shared" si="5"/>
        <v>-</v>
      </c>
      <c r="I36" s="193">
        <v>0.63009999999999999</v>
      </c>
      <c r="J36" s="116">
        <f t="shared" si="5"/>
        <v>2.148925537231384</v>
      </c>
      <c r="K36" s="193">
        <v>0.7591</v>
      </c>
      <c r="L36" s="116">
        <f t="shared" si="6"/>
        <v>0.20472940803047135</v>
      </c>
      <c r="M36" s="193">
        <v>0.74480000000000002</v>
      </c>
      <c r="N36" s="116">
        <f t="shared" si="7"/>
        <v>-1.8838097747332361E-2</v>
      </c>
      <c r="O36" s="116">
        <f t="shared" si="8"/>
        <v>6.7177213489166832E-4</v>
      </c>
    </row>
    <row r="37" spans="2:17" x14ac:dyDescent="0.25">
      <c r="B37" s="114" t="s">
        <v>83</v>
      </c>
      <c r="C37" s="193">
        <v>0.79430000000000012</v>
      </c>
      <c r="D37" s="116"/>
      <c r="E37" s="193">
        <v>0</v>
      </c>
      <c r="F37" s="116">
        <f t="shared" si="5"/>
        <v>-1</v>
      </c>
      <c r="G37" s="193">
        <v>0.2979</v>
      </c>
      <c r="H37" s="116" t="str">
        <f t="shared" si="5"/>
        <v>-</v>
      </c>
      <c r="I37" s="193">
        <v>0.73349999999999993</v>
      </c>
      <c r="J37" s="116">
        <f t="shared" si="5"/>
        <v>1.4622356495468276</v>
      </c>
      <c r="K37" s="193">
        <v>0.82590000000000008</v>
      </c>
      <c r="L37" s="116">
        <f t="shared" si="6"/>
        <v>0.12597137014314952</v>
      </c>
      <c r="M37" s="193">
        <v>0.78220000000000001</v>
      </c>
      <c r="N37" s="116">
        <f t="shared" si="7"/>
        <v>-5.2911974815353036E-2</v>
      </c>
      <c r="O37" s="116">
        <f t="shared" si="8"/>
        <v>-1.5233538965126692E-2</v>
      </c>
    </row>
    <row r="38" spans="2:17" x14ac:dyDescent="0.25">
      <c r="B38" s="114" t="s">
        <v>85</v>
      </c>
      <c r="C38" s="193">
        <v>0.76659999999999995</v>
      </c>
      <c r="D38" s="116"/>
      <c r="E38" s="193">
        <v>0.39679999999999999</v>
      </c>
      <c r="F38" s="116">
        <f t="shared" si="5"/>
        <v>-0.4823897730237412</v>
      </c>
      <c r="G38" s="193">
        <v>0.48670000000000002</v>
      </c>
      <c r="H38" s="116">
        <f t="shared" si="5"/>
        <v>0.2265625</v>
      </c>
      <c r="I38" s="193">
        <v>0.79159999999999997</v>
      </c>
      <c r="J38" s="116">
        <f t="shared" si="5"/>
        <v>0.62646394082597068</v>
      </c>
      <c r="K38" s="193">
        <v>0.92049999999999998</v>
      </c>
      <c r="L38" s="116">
        <f t="shared" si="6"/>
        <v>0.162834765032845</v>
      </c>
      <c r="M38" s="193">
        <v>0.81459999999999999</v>
      </c>
      <c r="N38" s="116">
        <f t="shared" si="7"/>
        <v>-0.11504617055947852</v>
      </c>
      <c r="O38" s="116">
        <f t="shared" si="8"/>
        <v>6.2614140360031323E-2</v>
      </c>
    </row>
    <row r="39" spans="2:17" x14ac:dyDescent="0.25">
      <c r="B39" s="114" t="s">
        <v>87</v>
      </c>
      <c r="C39" s="193">
        <v>0.72840000000000005</v>
      </c>
      <c r="D39" s="116"/>
      <c r="E39" s="193">
        <v>0.24129999999999999</v>
      </c>
      <c r="F39" s="116">
        <f t="shared" si="5"/>
        <v>-0.66872597473915429</v>
      </c>
      <c r="G39" s="193">
        <v>0.43729999999999997</v>
      </c>
      <c r="H39" s="116">
        <f t="shared" si="5"/>
        <v>0.8122668876916701</v>
      </c>
      <c r="I39" s="193">
        <v>0.71860000000000002</v>
      </c>
      <c r="J39" s="116">
        <f t="shared" si="5"/>
        <v>0.64326549279670719</v>
      </c>
      <c r="K39" s="193">
        <v>0.77829999999999999</v>
      </c>
      <c r="L39" s="116">
        <f t="shared" si="6"/>
        <v>8.3078207625939315E-2</v>
      </c>
      <c r="M39" s="193">
        <v>0.76139999999999997</v>
      </c>
      <c r="N39" s="116">
        <f t="shared" si="7"/>
        <v>-2.1713992033920104E-2</v>
      </c>
      <c r="O39" s="116">
        <f t="shared" si="8"/>
        <v>4.5304777594727952E-2</v>
      </c>
    </row>
    <row r="40" spans="2:17" x14ac:dyDescent="0.25">
      <c r="B40" s="114" t="s">
        <v>89</v>
      </c>
      <c r="C40" s="193">
        <v>0.71479999999999999</v>
      </c>
      <c r="D40" s="116"/>
      <c r="E40" s="193">
        <v>0.1978</v>
      </c>
      <c r="F40" s="116">
        <f t="shared" si="5"/>
        <v>-0.72327923894795743</v>
      </c>
      <c r="G40" s="193">
        <v>0.65159999999999996</v>
      </c>
      <c r="H40" s="116">
        <f t="shared" si="5"/>
        <v>2.294236602628918</v>
      </c>
      <c r="I40" s="193">
        <v>0.73419999999999996</v>
      </c>
      <c r="J40" s="116">
        <f t="shared" si="5"/>
        <v>0.12676488643339479</v>
      </c>
      <c r="K40" s="193">
        <v>0.8165</v>
      </c>
      <c r="L40" s="116">
        <f t="shared" si="6"/>
        <v>0.11209479705802239</v>
      </c>
      <c r="M40" s="193">
        <v>0.7772</v>
      </c>
      <c r="N40" s="116">
        <f>IFERROR(M40/K40-1,"-")</f>
        <v>-4.8132271892222911E-2</v>
      </c>
      <c r="O40" s="116">
        <f>IFERROR(M40/C40-1,"-")</f>
        <v>8.7297146054840624E-2</v>
      </c>
    </row>
    <row r="41" spans="2:17" x14ac:dyDescent="0.25">
      <c r="B41" s="114" t="s">
        <v>91</v>
      </c>
      <c r="C41" s="193">
        <v>0.72719999999999996</v>
      </c>
      <c r="D41" s="116"/>
      <c r="E41" s="193">
        <v>0.20780000000000001</v>
      </c>
      <c r="F41" s="116">
        <f t="shared" si="5"/>
        <v>-0.71424642464246424</v>
      </c>
      <c r="G41" s="193">
        <v>0.66430000000000011</v>
      </c>
      <c r="H41" s="116">
        <f t="shared" si="5"/>
        <v>2.1968238691049091</v>
      </c>
      <c r="I41" s="193">
        <v>0.72659999999999991</v>
      </c>
      <c r="J41" s="116">
        <f t="shared" si="5"/>
        <v>9.3782929399367498E-2</v>
      </c>
      <c r="K41" s="193">
        <v>0.78749999999999998</v>
      </c>
      <c r="L41" s="116">
        <f t="shared" si="6"/>
        <v>8.3815028901734312E-2</v>
      </c>
      <c r="M41" s="193">
        <v>0.73769999999999991</v>
      </c>
      <c r="N41" s="116">
        <f>IFERROR(M41/K41-1,"-")</f>
        <v>-6.3238095238095315E-2</v>
      </c>
      <c r="O41" s="116">
        <f>IFERROR(M41/C41-1,"-")</f>
        <v>1.4438943894389267E-2</v>
      </c>
    </row>
    <row r="42" spans="2:17" x14ac:dyDescent="0.25">
      <c r="B42" s="114" t="s">
        <v>93</v>
      </c>
      <c r="C42" s="193">
        <v>0.72709999999999997</v>
      </c>
      <c r="D42" s="116"/>
      <c r="E42" s="193">
        <v>0.19519999999999998</v>
      </c>
      <c r="F42" s="116">
        <f t="shared" si="5"/>
        <v>-0.73153623985696603</v>
      </c>
      <c r="G42" s="193">
        <v>0.54210000000000003</v>
      </c>
      <c r="H42" s="116">
        <f t="shared" si="5"/>
        <v>1.7771516393442628</v>
      </c>
      <c r="I42" s="193">
        <v>0.71829999999999994</v>
      </c>
      <c r="J42" s="116">
        <f t="shared" si="5"/>
        <v>0.3250322818668141</v>
      </c>
      <c r="K42" s="193">
        <v>0.77560000000000007</v>
      </c>
      <c r="L42" s="116">
        <f t="shared" si="6"/>
        <v>7.9771683140749117E-2</v>
      </c>
      <c r="M42" s="193">
        <v>0.7198</v>
      </c>
      <c r="N42" s="116">
        <f>IFERROR(M42/K42-1,"-")</f>
        <v>-7.1944301186178561E-2</v>
      </c>
      <c r="O42" s="116">
        <f>IFERROR(M42/C42-1,"-")</f>
        <v>-1.0039884472562211E-2</v>
      </c>
    </row>
    <row r="43" spans="2:17" ht="15.75" x14ac:dyDescent="0.25">
      <c r="B43" s="117" t="s">
        <v>30</v>
      </c>
      <c r="C43" s="195">
        <v>0.72226642087901427</v>
      </c>
      <c r="D43" s="119"/>
      <c r="E43" s="195">
        <v>0.44629999999999997</v>
      </c>
      <c r="F43" s="119">
        <f t="shared" si="5"/>
        <v>-0.38208396915802489</v>
      </c>
      <c r="G43" s="195">
        <v>0.46630368359626001</v>
      </c>
      <c r="H43" s="119">
        <f t="shared" si="5"/>
        <v>4.4821159749630413E-2</v>
      </c>
      <c r="I43" s="195">
        <v>0.67828567936803452</v>
      </c>
      <c r="J43" s="119">
        <f t="shared" si="5"/>
        <v>0.45460073173111581</v>
      </c>
      <c r="K43" s="195">
        <v>0.78253357023995396</v>
      </c>
      <c r="L43" s="119">
        <f t="shared" si="6"/>
        <v>0.15369319159008077</v>
      </c>
      <c r="M43" s="195">
        <v>0.74850931295992884</v>
      </c>
      <c r="N43" s="119">
        <v>-4.3479613621677626E-2</v>
      </c>
      <c r="O43" s="119">
        <v>3.6334088533392483E-2</v>
      </c>
    </row>
    <row r="44" spans="2:17" ht="6" customHeight="1" x14ac:dyDescent="0.25"/>
    <row r="45" spans="2:17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7" x14ac:dyDescent="0.25">
      <c r="C46" s="197"/>
      <c r="K46" s="197"/>
      <c r="L46" s="197"/>
    </row>
    <row r="48" spans="2:17" ht="21.75" customHeight="1" thickBot="1" x14ac:dyDescent="0.3">
      <c r="B48" s="270" t="s">
        <v>311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Q48" s="1" t="s">
        <v>155</v>
      </c>
    </row>
    <row r="49" spans="2:17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Q49" s="1" t="s">
        <v>156</v>
      </c>
    </row>
    <row r="50" spans="2:17" ht="22.5" thickTop="1" thickBot="1" x14ac:dyDescent="0.3">
      <c r="B50" s="109"/>
      <c r="C50" s="292" t="s">
        <v>61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2:17" ht="22.5" thickTop="1" thickBot="1" x14ac:dyDescent="0.3">
      <c r="B51" s="109"/>
      <c r="C51" s="295">
        <v>2019</v>
      </c>
      <c r="D51" s="296"/>
      <c r="E51" s="297" t="s">
        <v>285</v>
      </c>
      <c r="F51" s="296"/>
      <c r="G51" s="297" t="s">
        <v>286</v>
      </c>
      <c r="H51" s="296"/>
      <c r="I51" s="297" t="s">
        <v>287</v>
      </c>
      <c r="J51" s="296"/>
      <c r="K51" s="297">
        <v>2023</v>
      </c>
      <c r="L51" s="296"/>
      <c r="M51" s="297">
        <v>2024</v>
      </c>
      <c r="N51" s="298"/>
      <c r="O51" s="299"/>
    </row>
    <row r="52" spans="2:17" ht="16.5" thickTop="1" thickBot="1" x14ac:dyDescent="0.3">
      <c r="B52" s="85"/>
      <c r="C52" s="111" t="s">
        <v>69</v>
      </c>
      <c r="D52" s="112" t="str">
        <f>CONCATENATE("var ",RIGHT(C51,2),"/",RIGHT(C51-1,2))</f>
        <v>var 19/18</v>
      </c>
      <c r="E52" s="113" t="s">
        <v>69</v>
      </c>
      <c r="F52" s="112" t="str">
        <f>CONCATENATE("var ",RIGHT(E51,2),"/",RIGHT(C51,2))</f>
        <v>var 20/19</v>
      </c>
      <c r="G52" s="113" t="s">
        <v>69</v>
      </c>
      <c r="H52" s="112" t="str">
        <f>CONCATENATE("var ",RIGHT(G51,2),"/",RIGHT(E51,2))</f>
        <v>var 21/20</v>
      </c>
      <c r="I52" s="113" t="s">
        <v>69</v>
      </c>
      <c r="J52" s="112" t="str">
        <f>CONCATENATE("var ",RIGHT(I51,2),"/",RIGHT(G51,2))</f>
        <v>var 22/21</v>
      </c>
      <c r="K52" s="113" t="s">
        <v>69</v>
      </c>
      <c r="L52" s="112" t="str">
        <f>CONCATENATE("var ",RIGHT(K51,2),"/",RIGHT(I51,2))</f>
        <v>var 23/22</v>
      </c>
      <c r="M52" s="113" t="s">
        <v>69</v>
      </c>
      <c r="N52" s="112" t="str">
        <f>CONCATENATE("var ",RIGHT(M51,2),"/",RIGHT(K51,2))</f>
        <v>var 24/23</v>
      </c>
      <c r="O52" s="112" t="str">
        <f>CONCATENATE("var ",RIGHT(M51,2),"/",RIGHT(C51,2))</f>
        <v>var 24/19</v>
      </c>
    </row>
    <row r="53" spans="2:17" x14ac:dyDescent="0.25">
      <c r="B53" s="114" t="s">
        <v>71</v>
      </c>
      <c r="C53" s="193">
        <v>0.73290000000000011</v>
      </c>
      <c r="D53" s="116"/>
      <c r="E53" s="193">
        <v>0</v>
      </c>
      <c r="F53" s="116">
        <f t="shared" ref="F53:J65" si="9">IFERROR(E53/C53-1,"-")</f>
        <v>-1</v>
      </c>
      <c r="G53" s="193">
        <v>0</v>
      </c>
      <c r="H53" s="116" t="str">
        <f t="shared" si="9"/>
        <v>-</v>
      </c>
      <c r="I53" s="193">
        <v>0.50350000000000006</v>
      </c>
      <c r="J53" s="116" t="str">
        <f t="shared" si="9"/>
        <v>-</v>
      </c>
      <c r="K53" s="193">
        <v>0.77359999999999995</v>
      </c>
      <c r="L53" s="116">
        <f t="shared" ref="L53:L65" si="10">IFERROR(K53/I53-1,"-")</f>
        <v>0.53644488579940397</v>
      </c>
      <c r="M53" s="193">
        <v>0.8014</v>
      </c>
      <c r="N53" s="116">
        <f t="shared" ref="N53:N61" si="11">IFERROR(M53/K53-1,"-")</f>
        <v>3.5935884177869859E-2</v>
      </c>
      <c r="O53" s="116">
        <f>IFERROR(M53/C53-1,"-")</f>
        <v>9.3464319825351083E-2</v>
      </c>
    </row>
    <row r="54" spans="2:17" x14ac:dyDescent="0.25">
      <c r="B54" s="114" t="s">
        <v>73</v>
      </c>
      <c r="C54" s="193">
        <v>0.7198</v>
      </c>
      <c r="D54" s="116"/>
      <c r="E54" s="193">
        <v>0</v>
      </c>
      <c r="F54" s="116">
        <f t="shared" si="9"/>
        <v>-1</v>
      </c>
      <c r="G54" s="193">
        <v>0</v>
      </c>
      <c r="H54" s="116" t="str">
        <f t="shared" si="9"/>
        <v>-</v>
      </c>
      <c r="I54" s="193">
        <v>0.65469999999999995</v>
      </c>
      <c r="J54" s="116" t="str">
        <f t="shared" si="9"/>
        <v>-</v>
      </c>
      <c r="K54" s="193">
        <v>0.82489999999999997</v>
      </c>
      <c r="L54" s="116">
        <f t="shared" si="10"/>
        <v>0.2599663968229724</v>
      </c>
      <c r="M54" s="193">
        <v>0.83599999999999997</v>
      </c>
      <c r="N54" s="116">
        <f t="shared" si="11"/>
        <v>1.3456176506243089E-2</v>
      </c>
      <c r="O54" s="116">
        <f t="shared" ref="O54:O61" si="12">IFERROR(M54/C54-1,"-")</f>
        <v>0.16143373159210883</v>
      </c>
    </row>
    <row r="55" spans="2:17" x14ac:dyDescent="0.25">
      <c r="B55" s="114" t="s">
        <v>75</v>
      </c>
      <c r="C55" s="193">
        <v>0.71050000000000002</v>
      </c>
      <c r="D55" s="116"/>
      <c r="E55" s="193">
        <v>0</v>
      </c>
      <c r="F55" s="116">
        <f t="shared" si="9"/>
        <v>-1</v>
      </c>
      <c r="G55" s="193">
        <v>0</v>
      </c>
      <c r="H55" s="116" t="str">
        <f t="shared" si="9"/>
        <v>-</v>
      </c>
      <c r="I55" s="193">
        <v>0.74419999999999997</v>
      </c>
      <c r="J55" s="116" t="str">
        <f t="shared" si="9"/>
        <v>-</v>
      </c>
      <c r="K55" s="193">
        <v>0.7742</v>
      </c>
      <c r="L55" s="116">
        <f t="shared" si="10"/>
        <v>4.0311744154797102E-2</v>
      </c>
      <c r="M55" s="193">
        <v>0.80279999999999996</v>
      </c>
      <c r="N55" s="116">
        <f t="shared" si="11"/>
        <v>3.6941358822009773E-2</v>
      </c>
      <c r="O55" s="116">
        <f t="shared" si="12"/>
        <v>0.12990851513018997</v>
      </c>
    </row>
    <row r="56" spans="2:17" x14ac:dyDescent="0.25">
      <c r="B56" s="114" t="s">
        <v>77</v>
      </c>
      <c r="C56" s="193">
        <v>0.71689999999999998</v>
      </c>
      <c r="D56" s="116"/>
      <c r="E56" s="193">
        <v>0</v>
      </c>
      <c r="F56" s="116">
        <f t="shared" si="9"/>
        <v>-1</v>
      </c>
      <c r="G56" s="193">
        <v>0</v>
      </c>
      <c r="H56" s="116" t="str">
        <f t="shared" si="9"/>
        <v>-</v>
      </c>
      <c r="I56" s="193">
        <v>0.7228</v>
      </c>
      <c r="J56" s="116" t="str">
        <f t="shared" si="9"/>
        <v>-</v>
      </c>
      <c r="K56" s="193">
        <v>0.77370000000000005</v>
      </c>
      <c r="L56" s="116">
        <f t="shared" si="10"/>
        <v>7.0420586607637059E-2</v>
      </c>
      <c r="M56" s="193">
        <v>0.75859999999999994</v>
      </c>
      <c r="N56" s="116">
        <f t="shared" si="11"/>
        <v>-1.9516608504588473E-2</v>
      </c>
      <c r="O56" s="116">
        <f t="shared" si="12"/>
        <v>5.8167108383317068E-2</v>
      </c>
    </row>
    <row r="57" spans="2:17" x14ac:dyDescent="0.25">
      <c r="B57" s="114" t="s">
        <v>79</v>
      </c>
      <c r="C57" s="193">
        <v>0.67830000000000001</v>
      </c>
      <c r="D57" s="116"/>
      <c r="E57" s="193">
        <v>0</v>
      </c>
      <c r="F57" s="116">
        <f t="shared" si="9"/>
        <v>-1</v>
      </c>
      <c r="G57" s="193">
        <v>0</v>
      </c>
      <c r="H57" s="116" t="str">
        <f t="shared" si="9"/>
        <v>-</v>
      </c>
      <c r="I57" s="193">
        <v>0.67019999999999991</v>
      </c>
      <c r="J57" s="116" t="str">
        <f t="shared" si="9"/>
        <v>-</v>
      </c>
      <c r="K57" s="193">
        <v>0.7340000000000001</v>
      </c>
      <c r="L57" s="116">
        <f t="shared" si="10"/>
        <v>9.5195464040585209E-2</v>
      </c>
      <c r="M57" s="193">
        <v>0.73549999999999993</v>
      </c>
      <c r="N57" s="116">
        <f t="shared" si="11"/>
        <v>2.043596730245012E-3</v>
      </c>
      <c r="O57" s="116">
        <f t="shared" si="12"/>
        <v>8.4328468229396991E-2</v>
      </c>
    </row>
    <row r="58" spans="2:17" x14ac:dyDescent="0.25">
      <c r="B58" s="114" t="s">
        <v>81</v>
      </c>
      <c r="C58" s="193">
        <v>0.76419999999999999</v>
      </c>
      <c r="D58" s="116"/>
      <c r="E58" s="193">
        <v>0</v>
      </c>
      <c r="F58" s="116">
        <f t="shared" si="9"/>
        <v>-1</v>
      </c>
      <c r="G58" s="193">
        <v>0</v>
      </c>
      <c r="H58" s="116" t="str">
        <f t="shared" si="9"/>
        <v>-</v>
      </c>
      <c r="I58" s="193">
        <v>0.68610000000000004</v>
      </c>
      <c r="J58" s="116" t="str">
        <f t="shared" si="9"/>
        <v>-</v>
      </c>
      <c r="K58" s="193">
        <v>0.78079999999999994</v>
      </c>
      <c r="L58" s="116">
        <f t="shared" si="10"/>
        <v>0.13802652674537219</v>
      </c>
      <c r="M58" s="193">
        <v>0.78249999999999997</v>
      </c>
      <c r="N58" s="116">
        <f t="shared" si="11"/>
        <v>2.1772540983606703E-3</v>
      </c>
      <c r="O58" s="116">
        <f t="shared" si="12"/>
        <v>2.3946610834860049E-2</v>
      </c>
    </row>
    <row r="59" spans="2:17" x14ac:dyDescent="0.25">
      <c r="B59" s="114" t="s">
        <v>83</v>
      </c>
      <c r="C59" s="193">
        <v>0.81930000000000003</v>
      </c>
      <c r="D59" s="116"/>
      <c r="E59" s="193">
        <v>0</v>
      </c>
      <c r="F59" s="116">
        <f t="shared" si="9"/>
        <v>-1</v>
      </c>
      <c r="G59" s="193">
        <v>0</v>
      </c>
      <c r="H59" s="116" t="str">
        <f t="shared" si="9"/>
        <v>-</v>
      </c>
      <c r="I59" s="193">
        <v>0.79299999999999993</v>
      </c>
      <c r="J59" s="116" t="str">
        <f t="shared" si="9"/>
        <v>-</v>
      </c>
      <c r="K59" s="193">
        <v>0.85099999999999998</v>
      </c>
      <c r="L59" s="116">
        <f t="shared" si="10"/>
        <v>7.3139974779319106E-2</v>
      </c>
      <c r="M59" s="193">
        <v>0.80819999999999992</v>
      </c>
      <c r="N59" s="116">
        <f t="shared" si="11"/>
        <v>-5.0293772032902528E-2</v>
      </c>
      <c r="O59" s="116">
        <f t="shared" si="12"/>
        <v>-1.3548150860490771E-2</v>
      </c>
    </row>
    <row r="60" spans="2:17" x14ac:dyDescent="0.25">
      <c r="B60" s="114" t="s">
        <v>85</v>
      </c>
      <c r="C60" s="193">
        <v>0.82900000000000007</v>
      </c>
      <c r="D60" s="116"/>
      <c r="E60" s="193">
        <v>0</v>
      </c>
      <c r="F60" s="116">
        <f t="shared" si="9"/>
        <v>-1</v>
      </c>
      <c r="G60" s="193">
        <v>0</v>
      </c>
      <c r="H60" s="116" t="str">
        <f t="shared" si="9"/>
        <v>-</v>
      </c>
      <c r="I60" s="193">
        <v>0.85159999999999991</v>
      </c>
      <c r="J60" s="116" t="str">
        <f t="shared" si="9"/>
        <v>-</v>
      </c>
      <c r="K60" s="193">
        <v>0.88569999999999993</v>
      </c>
      <c r="L60" s="116">
        <f t="shared" si="10"/>
        <v>4.0042273367778325E-2</v>
      </c>
      <c r="M60" s="193">
        <v>0.8448</v>
      </c>
      <c r="N60" s="116">
        <f t="shared" si="11"/>
        <v>-4.6178164163938051E-2</v>
      </c>
      <c r="O60" s="116">
        <f t="shared" si="12"/>
        <v>1.9059107358262883E-2</v>
      </c>
    </row>
    <row r="61" spans="2:17" x14ac:dyDescent="0.25">
      <c r="B61" s="114" t="s">
        <v>87</v>
      </c>
      <c r="C61" s="193">
        <v>0.7903</v>
      </c>
      <c r="D61" s="116"/>
      <c r="E61" s="193">
        <v>0</v>
      </c>
      <c r="F61" s="116">
        <f t="shared" si="9"/>
        <v>-1</v>
      </c>
      <c r="G61" s="193">
        <v>0</v>
      </c>
      <c r="H61" s="116" t="str">
        <f t="shared" si="9"/>
        <v>-</v>
      </c>
      <c r="I61" s="193">
        <v>0.78400000000000003</v>
      </c>
      <c r="J61" s="116" t="str">
        <f t="shared" si="9"/>
        <v>-</v>
      </c>
      <c r="K61" s="193">
        <v>0.79090000000000005</v>
      </c>
      <c r="L61" s="116">
        <f t="shared" si="10"/>
        <v>8.8010204081632182E-3</v>
      </c>
      <c r="M61" s="193">
        <v>0.79409999999999992</v>
      </c>
      <c r="N61" s="116">
        <f t="shared" si="11"/>
        <v>4.0460235175114878E-3</v>
      </c>
      <c r="O61" s="116">
        <f t="shared" si="12"/>
        <v>4.8083006453245591E-3</v>
      </c>
    </row>
    <row r="62" spans="2:17" x14ac:dyDescent="0.25">
      <c r="B62" s="114" t="s">
        <v>89</v>
      </c>
      <c r="C62" s="193">
        <v>0.78520000000000001</v>
      </c>
      <c r="D62" s="116"/>
      <c r="E62" s="193">
        <v>0</v>
      </c>
      <c r="F62" s="116">
        <f t="shared" si="9"/>
        <v>-1</v>
      </c>
      <c r="G62" s="193">
        <v>0</v>
      </c>
      <c r="H62" s="116" t="str">
        <f t="shared" si="9"/>
        <v>-</v>
      </c>
      <c r="I62" s="193">
        <v>0.80959999999999999</v>
      </c>
      <c r="J62" s="116" t="str">
        <f t="shared" si="9"/>
        <v>-</v>
      </c>
      <c r="K62" s="193">
        <v>0.83700000000000008</v>
      </c>
      <c r="L62" s="116">
        <f t="shared" si="10"/>
        <v>3.3843873517786616E-2</v>
      </c>
      <c r="M62" s="193">
        <v>0.81709999999999994</v>
      </c>
      <c r="N62" s="116">
        <f>IFERROR(M62/K62-1,"-")</f>
        <v>-2.3775388291517485E-2</v>
      </c>
      <c r="O62" s="116">
        <f>IFERROR(M62/C62-1,"-")</f>
        <v>4.0626591951095081E-2</v>
      </c>
    </row>
    <row r="63" spans="2:17" x14ac:dyDescent="0.25">
      <c r="B63" s="114" t="s">
        <v>91</v>
      </c>
      <c r="C63" s="193">
        <v>0.76390000000000002</v>
      </c>
      <c r="D63" s="116"/>
      <c r="E63" s="193">
        <v>0</v>
      </c>
      <c r="F63" s="116">
        <f t="shared" si="9"/>
        <v>-1</v>
      </c>
      <c r="G63" s="193">
        <v>0</v>
      </c>
      <c r="H63" s="116" t="str">
        <f t="shared" si="9"/>
        <v>-</v>
      </c>
      <c r="I63" s="193">
        <v>0.79900000000000004</v>
      </c>
      <c r="J63" s="116" t="str">
        <f t="shared" si="9"/>
        <v>-</v>
      </c>
      <c r="K63" s="193">
        <v>0.79700000000000004</v>
      </c>
      <c r="L63" s="116">
        <f t="shared" si="10"/>
        <v>-2.5031289111389077E-3</v>
      </c>
      <c r="M63" s="193">
        <v>0.75609999999999999</v>
      </c>
      <c r="N63" s="116">
        <f>IFERROR(M63/K63-1,"-")</f>
        <v>-5.1317440401505654E-2</v>
      </c>
      <c r="O63" s="116">
        <f>IFERROR(M63/C63-1,"-")</f>
        <v>-1.0210760570755317E-2</v>
      </c>
    </row>
    <row r="64" spans="2:17" x14ac:dyDescent="0.25">
      <c r="B64" s="114" t="s">
        <v>93</v>
      </c>
      <c r="C64" s="193">
        <v>0.75840000000000007</v>
      </c>
      <c r="D64" s="116"/>
      <c r="E64" s="193">
        <v>0</v>
      </c>
      <c r="F64" s="116">
        <f t="shared" si="9"/>
        <v>-1</v>
      </c>
      <c r="G64" s="193">
        <v>0</v>
      </c>
      <c r="H64" s="116" t="str">
        <f t="shared" si="9"/>
        <v>-</v>
      </c>
      <c r="I64" s="193">
        <v>0.78290000000000004</v>
      </c>
      <c r="J64" s="116" t="str">
        <f t="shared" si="9"/>
        <v>-</v>
      </c>
      <c r="K64" s="193">
        <v>0.77450000000000008</v>
      </c>
      <c r="L64" s="116">
        <f t="shared" si="10"/>
        <v>-1.072933963469147E-2</v>
      </c>
      <c r="M64" s="193">
        <v>0.73540000000000005</v>
      </c>
      <c r="N64" s="116">
        <f>IFERROR(M64/K64-1,"-")</f>
        <v>-5.0484183344092992E-2</v>
      </c>
      <c r="O64" s="116">
        <f>IFERROR(M64/C64-1,"-")</f>
        <v>-3.0327004219409259E-2</v>
      </c>
    </row>
    <row r="65" spans="2:17" ht="15.75" x14ac:dyDescent="0.25">
      <c r="B65" s="117" t="s">
        <v>30</v>
      </c>
      <c r="C65" s="195">
        <v>0.75608425132318868</v>
      </c>
      <c r="D65" s="119"/>
      <c r="E65" s="195">
        <v>0.47910000000000003</v>
      </c>
      <c r="F65" s="119">
        <f t="shared" si="9"/>
        <v>-0.36634045853812069</v>
      </c>
      <c r="G65" s="195">
        <v>0.52950161877207813</v>
      </c>
      <c r="H65" s="119">
        <f t="shared" si="9"/>
        <v>0.10520062361110027</v>
      </c>
      <c r="I65" s="195">
        <v>0.73516921989137307</v>
      </c>
      <c r="J65" s="119">
        <f t="shared" si="9"/>
        <v>0.38841732268211193</v>
      </c>
      <c r="K65" s="195">
        <v>0.79979831270382273</v>
      </c>
      <c r="L65" s="119">
        <f t="shared" si="10"/>
        <v>8.7910498785571001E-2</v>
      </c>
      <c r="M65" s="200">
        <v>0.78720921060805849</v>
      </c>
      <c r="N65" s="199">
        <v>-1.5740345904463271E-2</v>
      </c>
      <c r="O65" s="199">
        <v>4.1165993380234411E-2</v>
      </c>
    </row>
    <row r="66" spans="2:17" ht="6" customHeight="1" x14ac:dyDescent="0.25"/>
    <row r="67" spans="2:17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2:17" x14ac:dyDescent="0.25">
      <c r="C68" s="197"/>
      <c r="K68" s="197"/>
      <c r="L68" s="197"/>
    </row>
    <row r="70" spans="2:17" ht="21.75" customHeight="1" thickBot="1" x14ac:dyDescent="0.3">
      <c r="B70" s="270" t="s">
        <v>312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Q70" s="1" t="s">
        <v>157</v>
      </c>
    </row>
    <row r="71" spans="2:17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Q71" s="1" t="s">
        <v>158</v>
      </c>
    </row>
    <row r="72" spans="2:17" ht="22.5" thickTop="1" thickBot="1" x14ac:dyDescent="0.3">
      <c r="B72" s="109"/>
      <c r="C72" s="292" t="s">
        <v>62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2:17" ht="22.5" thickTop="1" thickBot="1" x14ac:dyDescent="0.3">
      <c r="B73" s="109"/>
      <c r="C73" s="295">
        <v>2019</v>
      </c>
      <c r="D73" s="296"/>
      <c r="E73" s="297" t="s">
        <v>285</v>
      </c>
      <c r="F73" s="296"/>
      <c r="G73" s="297" t="s">
        <v>286</v>
      </c>
      <c r="H73" s="296"/>
      <c r="I73" s="297" t="s">
        <v>287</v>
      </c>
      <c r="J73" s="296"/>
      <c r="K73" s="297">
        <v>2023</v>
      </c>
      <c r="L73" s="296"/>
      <c r="M73" s="297">
        <v>2024</v>
      </c>
      <c r="N73" s="298"/>
      <c r="O73" s="299"/>
    </row>
    <row r="74" spans="2:17" ht="16.5" thickTop="1" thickBot="1" x14ac:dyDescent="0.3">
      <c r="B74" s="85"/>
      <c r="C74" s="111" t="s">
        <v>69</v>
      </c>
      <c r="D74" s="112" t="str">
        <f>CONCATENATE("var ",RIGHT(C73,2),"/",RIGHT(C73-1,2))</f>
        <v>var 19/18</v>
      </c>
      <c r="E74" s="113" t="s">
        <v>69</v>
      </c>
      <c r="F74" s="112" t="str">
        <f>CONCATENATE("var ",RIGHT(E73,2),"/",RIGHT(C73,2))</f>
        <v>var 20/19</v>
      </c>
      <c r="G74" s="113" t="s">
        <v>69</v>
      </c>
      <c r="H74" s="112" t="str">
        <f>CONCATENATE("var ",RIGHT(G73,2),"/",RIGHT(E73,2))</f>
        <v>var 21/20</v>
      </c>
      <c r="I74" s="113" t="s">
        <v>69</v>
      </c>
      <c r="J74" s="112" t="str">
        <f>CONCATENATE("var ",RIGHT(I73,2),"/",RIGHT(G73,2))</f>
        <v>var 22/21</v>
      </c>
      <c r="K74" s="113" t="s">
        <v>69</v>
      </c>
      <c r="L74" s="112" t="str">
        <f>CONCATENATE("var ",RIGHT(K73,2),"/",RIGHT(I73,2))</f>
        <v>var 23/22</v>
      </c>
      <c r="M74" s="113" t="s">
        <v>69</v>
      </c>
      <c r="N74" s="112" t="str">
        <f>CONCATENATE("var ",RIGHT(M73,2),"/",RIGHT(K73,2))</f>
        <v>var 24/23</v>
      </c>
      <c r="O74" s="112" t="str">
        <f>CONCATENATE("var ",RIGHT(M73,2),"/",RIGHT(C73,2))</f>
        <v>var 24/19</v>
      </c>
    </row>
    <row r="75" spans="2:17" x14ac:dyDescent="0.25">
      <c r="B75" s="114" t="s">
        <v>71</v>
      </c>
      <c r="C75" s="193">
        <v>0.66900000000000004</v>
      </c>
      <c r="D75" s="116"/>
      <c r="E75" s="193">
        <v>0</v>
      </c>
      <c r="F75" s="116">
        <f t="shared" ref="F75:J87" si="13">IFERROR(E75/C75-1,"-")</f>
        <v>-1</v>
      </c>
      <c r="G75" s="193">
        <v>0</v>
      </c>
      <c r="H75" s="116" t="str">
        <f t="shared" si="13"/>
        <v>-</v>
      </c>
      <c r="I75" s="193">
        <v>0.4214</v>
      </c>
      <c r="J75" s="116" t="str">
        <f t="shared" si="13"/>
        <v>-</v>
      </c>
      <c r="K75" s="193">
        <v>0.61450000000000005</v>
      </c>
      <c r="L75" s="116">
        <f t="shared" ref="L75:L87" si="14">IFERROR(K75/I75-1,"-")</f>
        <v>0.45823445657332718</v>
      </c>
      <c r="M75" s="193">
        <v>0.48880000000000001</v>
      </c>
      <c r="N75" s="116">
        <f t="shared" ref="N75:N83" si="15">IFERROR(M75/K75-1,"-")</f>
        <v>-0.20455655004068352</v>
      </c>
      <c r="O75" s="116">
        <f>IFERROR(M75/C75-1,"-")</f>
        <v>-0.26935724962630792</v>
      </c>
    </row>
    <row r="76" spans="2:17" x14ac:dyDescent="0.25">
      <c r="B76" s="114" t="s">
        <v>73</v>
      </c>
      <c r="C76" s="193">
        <v>0.72310000000000008</v>
      </c>
      <c r="D76" s="116"/>
      <c r="E76" s="193">
        <v>0</v>
      </c>
      <c r="F76" s="116">
        <f t="shared" si="13"/>
        <v>-1</v>
      </c>
      <c r="G76" s="193">
        <v>0</v>
      </c>
      <c r="H76" s="116" t="str">
        <f t="shared" si="13"/>
        <v>-</v>
      </c>
      <c r="I76" s="193">
        <v>0.50490000000000002</v>
      </c>
      <c r="J76" s="116" t="str">
        <f t="shared" si="13"/>
        <v>-</v>
      </c>
      <c r="K76" s="193">
        <v>0.73510000000000009</v>
      </c>
      <c r="L76" s="116">
        <f t="shared" si="14"/>
        <v>0.45593186769657379</v>
      </c>
      <c r="M76" s="193">
        <v>0.68310000000000004</v>
      </c>
      <c r="N76" s="116">
        <f t="shared" si="15"/>
        <v>-7.0738675010202701E-2</v>
      </c>
      <c r="O76" s="116">
        <f t="shared" ref="O76:O83" si="16">IFERROR(M76/C76-1,"-")</f>
        <v>-5.5317383487761052E-2</v>
      </c>
    </row>
    <row r="77" spans="2:17" x14ac:dyDescent="0.25">
      <c r="B77" s="114" t="s">
        <v>75</v>
      </c>
      <c r="C77" s="193">
        <v>0.68169999999999997</v>
      </c>
      <c r="D77" s="116"/>
      <c r="E77" s="193">
        <v>0</v>
      </c>
      <c r="F77" s="116">
        <f t="shared" si="13"/>
        <v>-1</v>
      </c>
      <c r="G77" s="193">
        <v>0</v>
      </c>
      <c r="H77" s="116" t="str">
        <f t="shared" si="13"/>
        <v>-</v>
      </c>
      <c r="I77" s="193">
        <v>0.54780000000000006</v>
      </c>
      <c r="J77" s="116" t="str">
        <f t="shared" si="13"/>
        <v>-</v>
      </c>
      <c r="K77" s="193">
        <v>0.74170000000000003</v>
      </c>
      <c r="L77" s="116">
        <f t="shared" si="14"/>
        <v>0.35396129974443213</v>
      </c>
      <c r="M77" s="193">
        <v>0.67459999999999998</v>
      </c>
      <c r="N77" s="116">
        <f t="shared" si="15"/>
        <v>-9.0467844141836395E-2</v>
      </c>
      <c r="O77" s="116">
        <f t="shared" si="16"/>
        <v>-1.0415138624028208E-2</v>
      </c>
    </row>
    <row r="78" spans="2:17" x14ac:dyDescent="0.25">
      <c r="B78" s="114" t="s">
        <v>77</v>
      </c>
      <c r="C78" s="193">
        <v>0.59</v>
      </c>
      <c r="D78" s="116"/>
      <c r="E78" s="193">
        <v>0</v>
      </c>
      <c r="F78" s="116">
        <f t="shared" si="13"/>
        <v>-1</v>
      </c>
      <c r="G78" s="193">
        <v>0</v>
      </c>
      <c r="H78" s="116" t="str">
        <f t="shared" si="13"/>
        <v>-</v>
      </c>
      <c r="I78" s="193">
        <v>0.53639999999999999</v>
      </c>
      <c r="J78" s="116" t="str">
        <f t="shared" si="13"/>
        <v>-</v>
      </c>
      <c r="K78" s="193">
        <v>0.68030000000000002</v>
      </c>
      <c r="L78" s="116">
        <f t="shared" si="14"/>
        <v>0.26826994780014912</v>
      </c>
      <c r="M78" s="193">
        <v>0.60350000000000004</v>
      </c>
      <c r="N78" s="116">
        <f t="shared" si="15"/>
        <v>-0.11289137145377037</v>
      </c>
      <c r="O78" s="116">
        <f t="shared" si="16"/>
        <v>2.2881355932203418E-2</v>
      </c>
    </row>
    <row r="79" spans="2:17" x14ac:dyDescent="0.25">
      <c r="B79" s="114" t="s">
        <v>79</v>
      </c>
      <c r="C79" s="193">
        <v>0.55130000000000001</v>
      </c>
      <c r="D79" s="116"/>
      <c r="E79" s="193">
        <v>0</v>
      </c>
      <c r="F79" s="116">
        <f t="shared" si="13"/>
        <v>-1</v>
      </c>
      <c r="G79" s="193">
        <v>0</v>
      </c>
      <c r="H79" s="116" t="str">
        <f t="shared" si="13"/>
        <v>-</v>
      </c>
      <c r="I79" s="193">
        <v>0.43930000000000002</v>
      </c>
      <c r="J79" s="116" t="str">
        <f t="shared" si="13"/>
        <v>-</v>
      </c>
      <c r="K79" s="193">
        <v>0.54620000000000002</v>
      </c>
      <c r="L79" s="116">
        <f t="shared" si="14"/>
        <v>0.24334167994536759</v>
      </c>
      <c r="M79" s="193">
        <v>0.51469999999999994</v>
      </c>
      <c r="N79" s="116">
        <f t="shared" si="15"/>
        <v>-5.7671182716953595E-2</v>
      </c>
      <c r="O79" s="116">
        <f t="shared" si="16"/>
        <v>-6.6388536187194092E-2</v>
      </c>
    </row>
    <row r="80" spans="2:17" x14ac:dyDescent="0.25">
      <c r="B80" s="114" t="s">
        <v>81</v>
      </c>
      <c r="C80" s="193">
        <v>0.69110000000000005</v>
      </c>
      <c r="D80" s="116"/>
      <c r="E80" s="193">
        <v>0</v>
      </c>
      <c r="F80" s="116">
        <f t="shared" si="13"/>
        <v>-1</v>
      </c>
      <c r="G80" s="193">
        <v>0</v>
      </c>
      <c r="H80" s="116" t="str">
        <f t="shared" si="13"/>
        <v>-</v>
      </c>
      <c r="I80" s="193">
        <v>0.48880000000000001</v>
      </c>
      <c r="J80" s="116" t="str">
        <f t="shared" si="13"/>
        <v>-</v>
      </c>
      <c r="K80" s="193">
        <v>0.69129999999999991</v>
      </c>
      <c r="L80" s="116">
        <f t="shared" si="14"/>
        <v>0.41427986906710279</v>
      </c>
      <c r="M80" s="193">
        <v>0.64480000000000004</v>
      </c>
      <c r="N80" s="116">
        <f t="shared" si="15"/>
        <v>-6.7264573991031251E-2</v>
      </c>
      <c r="O80" s="116">
        <f t="shared" si="16"/>
        <v>-6.6994646216177123E-2</v>
      </c>
    </row>
    <row r="81" spans="2:17" x14ac:dyDescent="0.25">
      <c r="B81" s="114" t="s">
        <v>83</v>
      </c>
      <c r="C81" s="193">
        <v>0.72760000000000002</v>
      </c>
      <c r="D81" s="116"/>
      <c r="E81" s="193">
        <v>0</v>
      </c>
      <c r="F81" s="116">
        <f t="shared" si="13"/>
        <v>-1</v>
      </c>
      <c r="G81" s="193">
        <v>0</v>
      </c>
      <c r="H81" s="116" t="str">
        <f t="shared" si="13"/>
        <v>-</v>
      </c>
      <c r="I81" s="193">
        <v>0.58310000000000006</v>
      </c>
      <c r="J81" s="116" t="str">
        <f t="shared" si="13"/>
        <v>-</v>
      </c>
      <c r="K81" s="193">
        <v>0.74739999999999995</v>
      </c>
      <c r="L81" s="116">
        <f t="shared" si="14"/>
        <v>0.28176985079746153</v>
      </c>
      <c r="M81" s="193">
        <v>0.70840000000000003</v>
      </c>
      <c r="N81" s="116">
        <f t="shared" si="15"/>
        <v>-5.2180893765052083E-2</v>
      </c>
      <c r="O81" s="116">
        <f t="shared" si="16"/>
        <v>-2.6388125343595359E-2</v>
      </c>
    </row>
    <row r="82" spans="2:17" x14ac:dyDescent="0.25">
      <c r="B82" s="114" t="s">
        <v>85</v>
      </c>
      <c r="C82" s="193">
        <v>0.60270000000000001</v>
      </c>
      <c r="D82" s="116"/>
      <c r="E82" s="193">
        <v>0</v>
      </c>
      <c r="F82" s="116">
        <f t="shared" si="13"/>
        <v>-1</v>
      </c>
      <c r="G82" s="193">
        <v>0</v>
      </c>
      <c r="H82" s="116" t="str">
        <f t="shared" si="13"/>
        <v>-</v>
      </c>
      <c r="I82" s="193">
        <v>0.64</v>
      </c>
      <c r="J82" s="116" t="str">
        <f t="shared" si="13"/>
        <v>-</v>
      </c>
      <c r="K82" s="193">
        <v>1.0290999999999999</v>
      </c>
      <c r="L82" s="116">
        <f t="shared" si="14"/>
        <v>0.60796874999999972</v>
      </c>
      <c r="M82" s="193">
        <v>0.72909999999999997</v>
      </c>
      <c r="N82" s="116">
        <f t="shared" si="15"/>
        <v>-0.29151685939170147</v>
      </c>
      <c r="O82" s="116">
        <f t="shared" si="16"/>
        <v>0.20972291355566619</v>
      </c>
    </row>
    <row r="83" spans="2:17" x14ac:dyDescent="0.25">
      <c r="B83" s="114" t="s">
        <v>87</v>
      </c>
      <c r="C83" s="193">
        <v>0.56590000000000007</v>
      </c>
      <c r="D83" s="116"/>
      <c r="E83" s="193">
        <v>0</v>
      </c>
      <c r="F83" s="116">
        <f t="shared" si="13"/>
        <v>-1</v>
      </c>
      <c r="G83" s="193">
        <v>0</v>
      </c>
      <c r="H83" s="116" t="str">
        <f t="shared" si="13"/>
        <v>-</v>
      </c>
      <c r="I83" s="193">
        <v>0.5534</v>
      </c>
      <c r="J83" s="116" t="str">
        <f t="shared" si="13"/>
        <v>-</v>
      </c>
      <c r="K83" s="193">
        <v>0.73609999999999998</v>
      </c>
      <c r="L83" s="116">
        <f t="shared" si="14"/>
        <v>0.33014094687387052</v>
      </c>
      <c r="M83" s="193">
        <v>0.66900000000000004</v>
      </c>
      <c r="N83" s="116">
        <f t="shared" si="15"/>
        <v>-9.1156092922157206E-2</v>
      </c>
      <c r="O83" s="116">
        <f t="shared" si="16"/>
        <v>0.18218766566531186</v>
      </c>
    </row>
    <row r="84" spans="2:17" x14ac:dyDescent="0.25">
      <c r="B84" s="114" t="s">
        <v>89</v>
      </c>
      <c r="C84" s="193">
        <v>0.54289999999999994</v>
      </c>
      <c r="D84" s="116"/>
      <c r="E84" s="193">
        <v>0</v>
      </c>
      <c r="F84" s="116">
        <f t="shared" si="13"/>
        <v>-1</v>
      </c>
      <c r="G84" s="193">
        <v>0</v>
      </c>
      <c r="H84" s="116" t="str">
        <f t="shared" si="13"/>
        <v>-</v>
      </c>
      <c r="I84" s="193">
        <v>0.54390000000000005</v>
      </c>
      <c r="J84" s="116" t="str">
        <f t="shared" si="13"/>
        <v>-</v>
      </c>
      <c r="K84" s="193">
        <v>0.75290000000000001</v>
      </c>
      <c r="L84" s="116">
        <f t="shared" si="14"/>
        <v>0.38426181283324135</v>
      </c>
      <c r="M84" s="193">
        <v>0.66390000000000005</v>
      </c>
      <c r="N84" s="116">
        <f>IFERROR(M84/K84-1,"-")</f>
        <v>-0.11820958958693051</v>
      </c>
      <c r="O84" s="116">
        <f>IFERROR(M84/C84-1,"-")</f>
        <v>0.22287714127832037</v>
      </c>
    </row>
    <row r="85" spans="2:17" x14ac:dyDescent="0.25">
      <c r="B85" s="114" t="s">
        <v>91</v>
      </c>
      <c r="C85" s="193">
        <v>0.63749999999999996</v>
      </c>
      <c r="D85" s="116"/>
      <c r="E85" s="193">
        <v>0</v>
      </c>
      <c r="F85" s="116">
        <f t="shared" si="13"/>
        <v>-1</v>
      </c>
      <c r="G85" s="193">
        <v>0</v>
      </c>
      <c r="H85" s="116" t="str">
        <f t="shared" si="13"/>
        <v>-</v>
      </c>
      <c r="I85" s="193">
        <v>0.54380000000000006</v>
      </c>
      <c r="J85" s="116" t="str">
        <f t="shared" si="13"/>
        <v>-</v>
      </c>
      <c r="K85" s="193">
        <v>0.76319999999999988</v>
      </c>
      <c r="L85" s="116">
        <f t="shared" si="14"/>
        <v>0.40345715336520738</v>
      </c>
      <c r="M85" s="193">
        <v>0.6855</v>
      </c>
      <c r="N85" s="116">
        <f>IFERROR(M85/K85-1,"-")</f>
        <v>-0.10180817610062876</v>
      </c>
      <c r="O85" s="116">
        <f>IFERROR(M85/C85-1,"-")</f>
        <v>7.5294117647058956E-2</v>
      </c>
    </row>
    <row r="86" spans="2:17" x14ac:dyDescent="0.25">
      <c r="B86" s="114" t="s">
        <v>93</v>
      </c>
      <c r="C86" s="193">
        <v>0.65069999999999995</v>
      </c>
      <c r="D86" s="116"/>
      <c r="E86" s="193">
        <v>0</v>
      </c>
      <c r="F86" s="116">
        <f t="shared" si="13"/>
        <v>-1</v>
      </c>
      <c r="G86" s="193">
        <v>0</v>
      </c>
      <c r="H86" s="116" t="str">
        <f t="shared" si="13"/>
        <v>-</v>
      </c>
      <c r="I86" s="193">
        <v>0.55500000000000005</v>
      </c>
      <c r="J86" s="116" t="str">
        <f t="shared" si="13"/>
        <v>-</v>
      </c>
      <c r="K86" s="193">
        <v>0.77870000000000006</v>
      </c>
      <c r="L86" s="116">
        <f t="shared" si="14"/>
        <v>0.40306306306306294</v>
      </c>
      <c r="M86" s="193">
        <v>0.67549999999999999</v>
      </c>
      <c r="N86" s="116">
        <f>IFERROR(M86/K86-1,"-")</f>
        <v>-0.13252857326313094</v>
      </c>
      <c r="O86" s="116">
        <f>IFERROR(M86/C86-1,"-")</f>
        <v>3.8112801598278789E-2</v>
      </c>
    </row>
    <row r="87" spans="2:17" ht="15.75" x14ac:dyDescent="0.25">
      <c r="B87" s="117" t="s">
        <v>30</v>
      </c>
      <c r="C87" s="195">
        <v>0.63500000000000001</v>
      </c>
      <c r="D87" s="119"/>
      <c r="E87" s="195">
        <v>0.37490000000000001</v>
      </c>
      <c r="F87" s="119">
        <f t="shared" si="13"/>
        <v>-0.40960629921259839</v>
      </c>
      <c r="G87" s="195">
        <v>0.31059999999999999</v>
      </c>
      <c r="H87" s="119">
        <f t="shared" si="13"/>
        <v>-0.17151240330754869</v>
      </c>
      <c r="I87" s="195">
        <v>0.53259999999999996</v>
      </c>
      <c r="J87" s="119">
        <f t="shared" si="13"/>
        <v>0.71474565357372821</v>
      </c>
      <c r="K87" s="195">
        <v>0.73240000000000005</v>
      </c>
      <c r="L87" s="119">
        <f t="shared" si="14"/>
        <v>0.37514081862561044</v>
      </c>
      <c r="M87" s="198">
        <f>IFERROR(AVERAGE(M75:M86),"-")</f>
        <v>0.64507499999999995</v>
      </c>
      <c r="N87" s="199">
        <v>-0.11918640935668712</v>
      </c>
      <c r="O87" s="199">
        <v>1.6134010656555287E-2</v>
      </c>
    </row>
    <row r="88" spans="2:17" ht="6" customHeight="1" x14ac:dyDescent="0.25"/>
    <row r="89" spans="2:17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2" spans="2:17" ht="21.75" customHeight="1" thickBot="1" x14ac:dyDescent="0.3">
      <c r="B92" s="270" t="s">
        <v>313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Q92" s="1" t="s">
        <v>159</v>
      </c>
    </row>
    <row r="93" spans="2:17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Q93" s="1" t="s">
        <v>160</v>
      </c>
    </row>
    <row r="94" spans="2:17" ht="22.5" thickTop="1" thickBot="1" x14ac:dyDescent="0.3">
      <c r="B94" s="109"/>
      <c r="C94" s="292" t="s">
        <v>32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2:17" ht="22.5" thickTop="1" thickBot="1" x14ac:dyDescent="0.3">
      <c r="B95" s="109"/>
      <c r="C95" s="295">
        <v>2019</v>
      </c>
      <c r="D95" s="296"/>
      <c r="E95" s="297" t="s">
        <v>285</v>
      </c>
      <c r="F95" s="296"/>
      <c r="G95" s="297" t="s">
        <v>286</v>
      </c>
      <c r="H95" s="296"/>
      <c r="I95" s="297" t="s">
        <v>287</v>
      </c>
      <c r="J95" s="296"/>
      <c r="K95" s="297">
        <v>2023</v>
      </c>
      <c r="L95" s="296"/>
      <c r="M95" s="297">
        <v>2024</v>
      </c>
      <c r="N95" s="298"/>
      <c r="O95" s="299"/>
    </row>
    <row r="96" spans="2:17" ht="16.5" thickTop="1" thickBot="1" x14ac:dyDescent="0.3">
      <c r="B96" s="85"/>
      <c r="C96" s="111" t="s">
        <v>69</v>
      </c>
      <c r="D96" s="112" t="str">
        <f>CONCATENATE("var ",RIGHT(C95,2),"/",RIGHT(C95-1,2))</f>
        <v>var 19/18</v>
      </c>
      <c r="E96" s="113" t="s">
        <v>69</v>
      </c>
      <c r="F96" s="112" t="str">
        <f>CONCATENATE("var ",RIGHT(E95,2),"/",RIGHT(C95,2))</f>
        <v>var 20/19</v>
      </c>
      <c r="G96" s="113" t="s">
        <v>69</v>
      </c>
      <c r="H96" s="112" t="str">
        <f>CONCATENATE("var ",RIGHT(G95,2),"/",RIGHT(E95,2))</f>
        <v>var 21/20</v>
      </c>
      <c r="I96" s="113" t="s">
        <v>69</v>
      </c>
      <c r="J96" s="112" t="str">
        <f>CONCATENATE("var ",RIGHT(I95,2),"/",RIGHT(G95,2))</f>
        <v>var 22/21</v>
      </c>
      <c r="K96" s="113" t="s">
        <v>69</v>
      </c>
      <c r="L96" s="112" t="str">
        <f>CONCATENATE("var ",RIGHT(K95,2),"/",RIGHT(I95,2))</f>
        <v>var 23/22</v>
      </c>
      <c r="M96" s="113" t="s">
        <v>69</v>
      </c>
      <c r="N96" s="112" t="str">
        <f>CONCATENATE("var ",RIGHT(M95,2),"/",RIGHT(K95,2))</f>
        <v>var 24/23</v>
      </c>
      <c r="O96" s="112" t="str">
        <f>CONCATENATE("var ",RIGHT(M95,2),"/",RIGHT(C95,2))</f>
        <v>var 24/19</v>
      </c>
    </row>
    <row r="97" spans="2:15" x14ac:dyDescent="0.25">
      <c r="B97" s="114" t="s">
        <v>71</v>
      </c>
      <c r="C97" s="193">
        <v>0.6462</v>
      </c>
      <c r="D97" s="116"/>
      <c r="E97" s="193">
        <v>0.63659999999999994</v>
      </c>
      <c r="F97" s="116">
        <f t="shared" ref="F97:J109" si="17">IFERROR(E97/C97-1,"-")</f>
        <v>-1.4856081708449431E-2</v>
      </c>
      <c r="G97" s="193">
        <v>0.10619999999999999</v>
      </c>
      <c r="H97" s="116">
        <f t="shared" si="17"/>
        <v>-0.83317624882186614</v>
      </c>
      <c r="I97" s="193">
        <v>0.5212</v>
      </c>
      <c r="J97" s="116">
        <f t="shared" si="17"/>
        <v>3.9077212806026367</v>
      </c>
      <c r="K97" s="193">
        <v>0.59630000000000005</v>
      </c>
      <c r="L97" s="116">
        <f t="shared" ref="L97:L109" si="18">IFERROR(K97/I97-1,"-")</f>
        <v>0.14409056024558731</v>
      </c>
      <c r="M97" s="193">
        <v>0.69739999999999991</v>
      </c>
      <c r="N97" s="116">
        <f t="shared" ref="N97:N105" si="19">IFERROR(M97/K97-1,"-")</f>
        <v>0.16954553077310064</v>
      </c>
      <c r="O97" s="116">
        <f>IFERROR(M97/C97-1,"-")</f>
        <v>7.923243577839667E-2</v>
      </c>
    </row>
    <row r="98" spans="2:15" x14ac:dyDescent="0.25">
      <c r="B98" s="114" t="s">
        <v>73</v>
      </c>
      <c r="C98" s="193">
        <v>0.66299999999999992</v>
      </c>
      <c r="D98" s="116"/>
      <c r="E98" s="193">
        <v>0.63249999999999995</v>
      </c>
      <c r="F98" s="116">
        <f t="shared" si="17"/>
        <v>-4.6003016591251833E-2</v>
      </c>
      <c r="G98" s="193">
        <v>0.12269999999999999</v>
      </c>
      <c r="H98" s="116">
        <f t="shared" si="17"/>
        <v>-0.80600790513833998</v>
      </c>
      <c r="I98" s="193">
        <v>0.61130000000000007</v>
      </c>
      <c r="J98" s="116">
        <f t="shared" si="17"/>
        <v>3.9820700896495529</v>
      </c>
      <c r="K98" s="193">
        <v>0.67659999999999998</v>
      </c>
      <c r="L98" s="116">
        <f t="shared" si="18"/>
        <v>0.10682152789137889</v>
      </c>
      <c r="M98" s="193">
        <v>0.74950000000000006</v>
      </c>
      <c r="N98" s="116">
        <f t="shared" si="19"/>
        <v>0.10774460537984054</v>
      </c>
      <c r="O98" s="116">
        <f t="shared" ref="O98:O105" si="20">IFERROR(M98/C98-1,"-")</f>
        <v>0.13046757164404243</v>
      </c>
    </row>
    <row r="99" spans="2:15" x14ac:dyDescent="0.25">
      <c r="B99" s="114" t="s">
        <v>75</v>
      </c>
      <c r="C99" s="193">
        <v>0.63969999999999994</v>
      </c>
      <c r="D99" s="116"/>
      <c r="E99" s="193">
        <v>0.26729999999999998</v>
      </c>
      <c r="F99" s="116">
        <f t="shared" si="17"/>
        <v>-0.58214788181960286</v>
      </c>
      <c r="G99" s="193">
        <v>0.14429999999999998</v>
      </c>
      <c r="H99" s="116">
        <f t="shared" si="17"/>
        <v>-0.46015712682379351</v>
      </c>
      <c r="I99" s="193">
        <v>0.61539999999999995</v>
      </c>
      <c r="J99" s="116">
        <f t="shared" si="17"/>
        <v>3.2647262647262645</v>
      </c>
      <c r="K99" s="193">
        <v>0.64549999999999996</v>
      </c>
      <c r="L99" s="116">
        <f t="shared" si="18"/>
        <v>4.8911277218069538E-2</v>
      </c>
      <c r="M99" s="193">
        <v>0.70950000000000002</v>
      </c>
      <c r="N99" s="116">
        <f t="shared" si="19"/>
        <v>9.9147947327653085E-2</v>
      </c>
      <c r="O99" s="116">
        <f t="shared" si="20"/>
        <v>0.10911364702204174</v>
      </c>
    </row>
    <row r="100" spans="2:15" x14ac:dyDescent="0.25">
      <c r="B100" s="114" t="s">
        <v>77</v>
      </c>
      <c r="C100" s="193">
        <v>0.55430000000000001</v>
      </c>
      <c r="D100" s="116"/>
      <c r="E100" s="193">
        <v>0</v>
      </c>
      <c r="F100" s="116">
        <f t="shared" si="17"/>
        <v>-1</v>
      </c>
      <c r="G100" s="193">
        <v>0.14429999999999998</v>
      </c>
      <c r="H100" s="116" t="str">
        <f t="shared" si="17"/>
        <v>-</v>
      </c>
      <c r="I100" s="193">
        <v>0.59089999999999998</v>
      </c>
      <c r="J100" s="116">
        <f t="shared" si="17"/>
        <v>3.0949410949410954</v>
      </c>
      <c r="K100" s="193">
        <v>0.57799999999999996</v>
      </c>
      <c r="L100" s="116">
        <f t="shared" si="18"/>
        <v>-2.1831105093924608E-2</v>
      </c>
      <c r="M100" s="193">
        <v>0.6765000000000001</v>
      </c>
      <c r="N100" s="116">
        <f t="shared" si="19"/>
        <v>0.17041522491349514</v>
      </c>
      <c r="O100" s="116">
        <f t="shared" si="20"/>
        <v>0.22045823561248445</v>
      </c>
    </row>
    <row r="101" spans="2:15" x14ac:dyDescent="0.25">
      <c r="B101" s="114" t="s">
        <v>79</v>
      </c>
      <c r="C101" s="193">
        <v>0.55479999999999996</v>
      </c>
      <c r="D101" s="116"/>
      <c r="E101" s="193">
        <v>0</v>
      </c>
      <c r="F101" s="116">
        <f t="shared" si="17"/>
        <v>-1</v>
      </c>
      <c r="G101" s="193">
        <v>0.13689999999999999</v>
      </c>
      <c r="H101" s="116" t="str">
        <f t="shared" si="17"/>
        <v>-</v>
      </c>
      <c r="I101" s="193">
        <v>0.50259999999999994</v>
      </c>
      <c r="J101" s="116">
        <f t="shared" si="17"/>
        <v>2.6712929145361577</v>
      </c>
      <c r="K101" s="193">
        <v>0.47</v>
      </c>
      <c r="L101" s="116">
        <f t="shared" si="18"/>
        <v>-6.4862713887783419E-2</v>
      </c>
      <c r="M101" s="193">
        <v>0.63129999999999997</v>
      </c>
      <c r="N101" s="116">
        <f t="shared" si="19"/>
        <v>0.34319148936170207</v>
      </c>
      <c r="O101" s="116">
        <f t="shared" si="20"/>
        <v>0.1378875270367701</v>
      </c>
    </row>
    <row r="102" spans="2:15" x14ac:dyDescent="0.25">
      <c r="B102" s="114" t="s">
        <v>81</v>
      </c>
      <c r="C102" s="193">
        <v>0.60570000000000002</v>
      </c>
      <c r="D102" s="116"/>
      <c r="E102" s="193">
        <v>0</v>
      </c>
      <c r="F102" s="116">
        <f t="shared" si="17"/>
        <v>-1</v>
      </c>
      <c r="G102" s="193">
        <v>0.17980000000000002</v>
      </c>
      <c r="H102" s="116" t="str">
        <f t="shared" si="17"/>
        <v>-</v>
      </c>
      <c r="I102" s="193">
        <v>0.50560000000000005</v>
      </c>
      <c r="J102" s="116">
        <f t="shared" si="17"/>
        <v>1.8120133481646272</v>
      </c>
      <c r="K102" s="193">
        <v>0.59350000000000003</v>
      </c>
      <c r="L102" s="116">
        <f t="shared" si="18"/>
        <v>0.17385284810126578</v>
      </c>
      <c r="M102" s="193">
        <v>0.66439999999999999</v>
      </c>
      <c r="N102" s="116">
        <f t="shared" si="19"/>
        <v>0.11946082561078342</v>
      </c>
      <c r="O102" s="116">
        <f t="shared" si="20"/>
        <v>9.6912663034505409E-2</v>
      </c>
    </row>
    <row r="103" spans="2:15" x14ac:dyDescent="0.25">
      <c r="B103" s="114" t="s">
        <v>83</v>
      </c>
      <c r="C103" s="193">
        <v>0.6653</v>
      </c>
      <c r="D103" s="116"/>
      <c r="E103" s="193">
        <v>0</v>
      </c>
      <c r="F103" s="116">
        <f t="shared" si="17"/>
        <v>-1</v>
      </c>
      <c r="G103" s="193">
        <v>0.3226</v>
      </c>
      <c r="H103" s="116" t="str">
        <f t="shared" si="17"/>
        <v>-</v>
      </c>
      <c r="I103" s="193">
        <v>0.67879999999999996</v>
      </c>
      <c r="J103" s="116">
        <f t="shared" si="17"/>
        <v>1.1041537507749535</v>
      </c>
      <c r="K103" s="193">
        <v>0.67799999999999994</v>
      </c>
      <c r="L103" s="116">
        <f t="shared" si="18"/>
        <v>-1.1785503830289423E-3</v>
      </c>
      <c r="M103" s="193">
        <v>0.72719999999999996</v>
      </c>
      <c r="N103" s="116">
        <f t="shared" si="19"/>
        <v>7.2566371681415998E-2</v>
      </c>
      <c r="O103" s="116">
        <f t="shared" si="20"/>
        <v>9.3040733503682471E-2</v>
      </c>
    </row>
    <row r="104" spans="2:15" x14ac:dyDescent="0.25">
      <c r="B104" s="114" t="s">
        <v>85</v>
      </c>
      <c r="C104" s="193">
        <v>0.75409999999999999</v>
      </c>
      <c r="D104" s="116"/>
      <c r="E104" s="193">
        <v>0.2712</v>
      </c>
      <c r="F104" s="116">
        <f t="shared" si="17"/>
        <v>-0.64036599920434956</v>
      </c>
      <c r="G104" s="193">
        <v>0.42599999999999999</v>
      </c>
      <c r="H104" s="116">
        <f t="shared" si="17"/>
        <v>0.57079646017699104</v>
      </c>
      <c r="I104" s="193">
        <v>0.67610000000000003</v>
      </c>
      <c r="J104" s="116">
        <f t="shared" si="17"/>
        <v>0.58708920187793434</v>
      </c>
      <c r="K104" s="193">
        <v>0.70940000000000003</v>
      </c>
      <c r="L104" s="116">
        <f t="shared" si="18"/>
        <v>4.925306907262228E-2</v>
      </c>
      <c r="M104" s="193">
        <v>0.76439999999999997</v>
      </c>
      <c r="N104" s="116">
        <f t="shared" si="19"/>
        <v>7.7530307301945323E-2</v>
      </c>
      <c r="O104" s="116">
        <f t="shared" si="20"/>
        <v>1.3658665959421779E-2</v>
      </c>
    </row>
    <row r="105" spans="2:15" x14ac:dyDescent="0.25">
      <c r="B105" s="114" t="s">
        <v>87</v>
      </c>
      <c r="C105" s="193">
        <v>0.56679999999999997</v>
      </c>
      <c r="D105" s="116"/>
      <c r="E105" s="193">
        <v>0.1331</v>
      </c>
      <c r="F105" s="116">
        <f t="shared" si="17"/>
        <v>-0.76517290049400144</v>
      </c>
      <c r="G105" s="193">
        <v>0.38450000000000001</v>
      </c>
      <c r="H105" s="116">
        <f t="shared" si="17"/>
        <v>1.8888054094665665</v>
      </c>
      <c r="I105" s="193">
        <v>0.54090000000000005</v>
      </c>
      <c r="J105" s="116">
        <f t="shared" si="17"/>
        <v>0.40676202860858268</v>
      </c>
      <c r="K105" s="193">
        <v>0.59689999999999999</v>
      </c>
      <c r="L105" s="116">
        <f t="shared" si="18"/>
        <v>0.10353115178406358</v>
      </c>
      <c r="M105" s="193">
        <v>0.63200000000000001</v>
      </c>
      <c r="N105" s="116">
        <f t="shared" si="19"/>
        <v>5.8803819735299134E-2</v>
      </c>
      <c r="O105" s="116">
        <f t="shared" si="20"/>
        <v>0.11503175723359216</v>
      </c>
    </row>
    <row r="106" spans="2:15" x14ac:dyDescent="0.25">
      <c r="B106" s="114" t="s">
        <v>89</v>
      </c>
      <c r="C106" s="193">
        <v>0.57930000000000004</v>
      </c>
      <c r="D106" s="116"/>
      <c r="E106" s="193">
        <v>0.13819999999999999</v>
      </c>
      <c r="F106" s="116">
        <f t="shared" si="17"/>
        <v>-0.76143621612290702</v>
      </c>
      <c r="G106" s="193">
        <v>0.48170000000000002</v>
      </c>
      <c r="H106" s="116">
        <f t="shared" si="17"/>
        <v>2.4855282199710569</v>
      </c>
      <c r="I106" s="193">
        <v>0.57399999999999995</v>
      </c>
      <c r="J106" s="116">
        <f t="shared" si="17"/>
        <v>0.19161303716005795</v>
      </c>
      <c r="K106" s="193">
        <v>0.67</v>
      </c>
      <c r="L106" s="116">
        <f t="shared" si="18"/>
        <v>0.16724738675958206</v>
      </c>
      <c r="M106" s="193">
        <v>0.68180000000000007</v>
      </c>
      <c r="N106" s="116">
        <f>IFERROR(M106/K106-1,"-")</f>
        <v>1.7611940298507545E-2</v>
      </c>
      <c r="O106" s="116">
        <f>IFERROR(M106/C106-1,"-")</f>
        <v>0.17693768341101324</v>
      </c>
    </row>
    <row r="107" spans="2:15" x14ac:dyDescent="0.25">
      <c r="B107" s="114" t="s">
        <v>91</v>
      </c>
      <c r="C107" s="193">
        <v>0.60049999999999992</v>
      </c>
      <c r="D107" s="116"/>
      <c r="E107" s="193">
        <v>0.16600000000000001</v>
      </c>
      <c r="F107" s="116">
        <f t="shared" si="17"/>
        <v>-0.72356369691923395</v>
      </c>
      <c r="G107" s="193">
        <v>0.55799999999999994</v>
      </c>
      <c r="H107" s="116">
        <f t="shared" si="17"/>
        <v>2.3614457831325297</v>
      </c>
      <c r="I107" s="193">
        <v>0.59920000000000007</v>
      </c>
      <c r="J107" s="116">
        <f t="shared" si="17"/>
        <v>7.3835125448028949E-2</v>
      </c>
      <c r="K107" s="193">
        <v>0.68140000000000001</v>
      </c>
      <c r="L107" s="116">
        <f t="shared" si="18"/>
        <v>0.13718291054739651</v>
      </c>
      <c r="M107" s="193">
        <v>0.68409999999999993</v>
      </c>
      <c r="N107" s="116">
        <f>IFERROR(M107/K107-1,"-")</f>
        <v>3.9624302905780784E-3</v>
      </c>
      <c r="O107" s="116">
        <f>IFERROR(M107/C107-1,"-")</f>
        <v>0.13921731890091604</v>
      </c>
    </row>
    <row r="108" spans="2:15" x14ac:dyDescent="0.25">
      <c r="B108" s="114" t="s">
        <v>93</v>
      </c>
      <c r="C108" s="193">
        <v>0.61199999999999999</v>
      </c>
      <c r="D108" s="116"/>
      <c r="E108" s="193">
        <v>0.17100000000000001</v>
      </c>
      <c r="F108" s="116">
        <f t="shared" si="17"/>
        <v>-0.72058823529411764</v>
      </c>
      <c r="G108" s="193">
        <v>0.49049999999999999</v>
      </c>
      <c r="H108" s="116">
        <f t="shared" si="17"/>
        <v>1.8684210526315788</v>
      </c>
      <c r="I108" s="193">
        <v>0.56940000000000002</v>
      </c>
      <c r="J108" s="116">
        <f t="shared" si="17"/>
        <v>0.16085626911314987</v>
      </c>
      <c r="K108" s="193">
        <v>0.6583</v>
      </c>
      <c r="L108" s="116">
        <f t="shared" si="18"/>
        <v>0.15612925886898488</v>
      </c>
      <c r="M108" s="193">
        <v>0.68889999999999996</v>
      </c>
      <c r="N108" s="116">
        <f>IFERROR(M108/K108-1,"-")</f>
        <v>4.6483366246392155E-2</v>
      </c>
      <c r="O108" s="116">
        <f>IFERROR(M108/C108-1,"-")</f>
        <v>0.12565359477124183</v>
      </c>
    </row>
    <row r="109" spans="2:15" ht="15.75" x14ac:dyDescent="0.25">
      <c r="B109" s="117" t="s">
        <v>30</v>
      </c>
      <c r="C109" s="201">
        <f>IFERROR(AVERAGE(C97:C108),"-")</f>
        <v>0.6201416666666667</v>
      </c>
      <c r="D109" s="119"/>
      <c r="E109" s="201">
        <f>IFERROR(AVERAGE(E97:E108),"-")</f>
        <v>0.20132499999999998</v>
      </c>
      <c r="F109" s="119">
        <f t="shared" si="17"/>
        <v>-0.67535643737318085</v>
      </c>
      <c r="G109" s="201">
        <f>IFERROR(AVERAGE(G97:G108),"-")</f>
        <v>0.29145833333333332</v>
      </c>
      <c r="H109" s="119">
        <f t="shared" si="17"/>
        <v>0.4477006498613354</v>
      </c>
      <c r="I109" s="201">
        <f>IFERROR(AVERAGE(I97:I108),"-")</f>
        <v>0.58211666666666662</v>
      </c>
      <c r="J109" s="119">
        <f t="shared" si="17"/>
        <v>0.99725518227305221</v>
      </c>
      <c r="K109" s="201">
        <f>IFERROR(AVERAGE(K97:K108),"-")</f>
        <v>0.62949166666666667</v>
      </c>
      <c r="L109" s="119">
        <f t="shared" si="18"/>
        <v>8.1384029547341807E-2</v>
      </c>
      <c r="M109" s="201">
        <f>IFERROR(AVERAGE(M97:M108),"-")</f>
        <v>0.69224999999999992</v>
      </c>
      <c r="N109" s="119">
        <v>9.9858269086105844E-2</v>
      </c>
      <c r="O109" s="119">
        <v>0.11524662609426373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97"/>
      <c r="K112" s="197"/>
      <c r="L112" s="197"/>
      <c r="O112" s="197"/>
    </row>
    <row r="114" spans="15:15" x14ac:dyDescent="0.25">
      <c r="O114" s="197"/>
    </row>
  </sheetData>
  <mergeCells count="41">
    <mergeCell ref="B4:O4"/>
    <mergeCell ref="C6:O6"/>
    <mergeCell ref="C7:D7"/>
    <mergeCell ref="E7:F7"/>
    <mergeCell ref="G7:H7"/>
    <mergeCell ref="I7:J7"/>
    <mergeCell ref="K7:L7"/>
    <mergeCell ref="M7:O7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A02D9-6EA9-4322-90B3-986543F5AEEB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C85EFF-59F2-41AD-9C90-3A8C05A2EF29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202"/>
    </row>
    <row r="5" spans="2:54" ht="50.25" customHeight="1" thickBot="1" x14ac:dyDescent="0.3">
      <c r="B5" s="270" t="s">
        <v>162</v>
      </c>
      <c r="C5" s="270"/>
      <c r="D5" s="270"/>
      <c r="E5" s="270"/>
      <c r="F5" s="270"/>
      <c r="G5" s="270"/>
      <c r="H5" s="270"/>
      <c r="I5" s="270"/>
      <c r="J5" s="270"/>
      <c r="K5" s="270"/>
      <c r="L5" s="270"/>
      <c r="M5" s="270"/>
      <c r="N5" s="270"/>
      <c r="O5" s="270"/>
      <c r="P5" s="270"/>
      <c r="R5" s="270" t="s">
        <v>163</v>
      </c>
      <c r="S5" s="270"/>
      <c r="T5" s="270"/>
      <c r="U5" s="270"/>
      <c r="V5" s="270"/>
      <c r="W5" s="270"/>
      <c r="X5" s="270"/>
      <c r="Y5" s="270"/>
      <c r="Z5" s="270"/>
      <c r="AA5" s="270"/>
      <c r="AB5" s="270"/>
      <c r="AC5" s="270"/>
      <c r="AD5" s="270"/>
      <c r="AE5" s="270"/>
      <c r="AF5" s="270"/>
      <c r="AH5" s="270" t="s">
        <v>164</v>
      </c>
      <c r="AI5" s="270"/>
      <c r="AJ5" s="270"/>
      <c r="AK5" s="270"/>
      <c r="AL5" s="270"/>
      <c r="AM5" s="270"/>
      <c r="AN5" s="270"/>
      <c r="AO5" s="270"/>
      <c r="AP5" s="270"/>
      <c r="AQ5" s="270"/>
      <c r="AR5" s="270"/>
      <c r="AS5" s="270"/>
      <c r="AT5" s="270"/>
      <c r="AU5" s="270"/>
      <c r="AV5" s="270"/>
      <c r="AW5" s="270"/>
      <c r="AX5" s="270"/>
      <c r="AY5" s="270"/>
      <c r="AZ5" s="270"/>
      <c r="BA5" s="270"/>
      <c r="BB5" s="270"/>
    </row>
    <row r="6" spans="2:54" ht="6" customHeight="1" thickBot="1" x14ac:dyDescent="0.3">
      <c r="B6" s="83"/>
      <c r="C6" s="83"/>
      <c r="D6" s="83"/>
      <c r="E6" s="83"/>
      <c r="F6" s="83"/>
      <c r="G6" s="83"/>
      <c r="H6" s="83"/>
      <c r="I6" s="84"/>
      <c r="J6" s="83"/>
      <c r="K6" s="83"/>
      <c r="L6" s="83"/>
      <c r="M6" s="83"/>
      <c r="N6" s="84"/>
      <c r="O6" s="84"/>
      <c r="P6" s="84"/>
      <c r="R6" s="83"/>
      <c r="S6" s="83"/>
      <c r="T6" s="83"/>
      <c r="U6" s="83"/>
      <c r="V6" s="83"/>
      <c r="W6" s="83"/>
      <c r="X6" s="83"/>
      <c r="Y6" s="84"/>
      <c r="Z6" s="83"/>
      <c r="AA6" s="83"/>
      <c r="AB6" s="83"/>
      <c r="AC6" s="83"/>
      <c r="AD6" s="84"/>
      <c r="AE6" s="84"/>
      <c r="AF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</row>
    <row r="7" spans="2:54" ht="51.75" customHeight="1" thickBot="1" x14ac:dyDescent="0.3">
      <c r="B7" s="85"/>
      <c r="C7" s="203" t="s">
        <v>262</v>
      </c>
      <c r="D7" s="203" t="s">
        <v>269</v>
      </c>
      <c r="E7" s="203" t="s">
        <v>264</v>
      </c>
      <c r="F7" s="90" t="s">
        <v>265</v>
      </c>
      <c r="G7" s="90" t="s">
        <v>266</v>
      </c>
      <c r="H7" s="14" t="str">
        <f>CONCATENATE("var. ",RIGHT(G7,2),"/",RIGHT(F7,2))</f>
        <v>var. 24/23</v>
      </c>
      <c r="I7" s="204" t="str">
        <f>CONCATENATE("var. ",RIGHT(G7,2),"/",RIGHT(C7,2))</f>
        <v>var. 24/19</v>
      </c>
      <c r="J7" s="203" t="s">
        <v>234</v>
      </c>
      <c r="K7" s="205" t="s">
        <v>225</v>
      </c>
      <c r="L7" s="205" t="s">
        <v>226</v>
      </c>
      <c r="M7" s="13" t="s">
        <v>227</v>
      </c>
      <c r="N7" s="13" t="s">
        <v>228</v>
      </c>
      <c r="O7" s="14" t="str">
        <f>CONCATENATE("var. ",RIGHT(N7,2),"/",RIGHT(M7,2))</f>
        <v>var. 24/23</v>
      </c>
      <c r="P7" s="14" t="str">
        <f>CONCATENATE("var. ",RIGHT(N7,2),"/",RIGHT(J7,2))</f>
        <v>var. 24/20</v>
      </c>
      <c r="R7" s="85"/>
      <c r="S7" s="203" t="s">
        <v>262</v>
      </c>
      <c r="T7" s="205" t="s">
        <v>269</v>
      </c>
      <c r="U7" s="205" t="s">
        <v>264</v>
      </c>
      <c r="V7" s="90" t="s">
        <v>265</v>
      </c>
      <c r="W7" s="90" t="s">
        <v>266</v>
      </c>
      <c r="X7" s="14" t="str">
        <f>CONCATENATE("var. ",RIGHT(W7,2),"/",RIGHT(V7,2))</f>
        <v>var. 24/23</v>
      </c>
      <c r="Y7" s="204" t="str">
        <f>CONCATENATE("var. ",RIGHT(W7,2),"/",RIGHT(S7,2))</f>
        <v>var. 24/19</v>
      </c>
      <c r="Z7" s="203" t="s">
        <v>234</v>
      </c>
      <c r="AA7" s="203" t="s">
        <v>225</v>
      </c>
      <c r="AB7" s="203" t="s">
        <v>226</v>
      </c>
      <c r="AC7" s="13" t="s">
        <v>227</v>
      </c>
      <c r="AD7" s="13" t="s">
        <v>228</v>
      </c>
      <c r="AE7" s="14" t="str">
        <f>CONCATENATE("var. ",RIGHT(AD7,2),"/",RIGHT(AC7,2))</f>
        <v>var. 24/23</v>
      </c>
      <c r="AF7" s="14" t="str">
        <f>CONCATENATE("var. ",RIGHT(AD7,2),"/",RIGHT(Z7,2))</f>
        <v>var. 24/20</v>
      </c>
      <c r="AH7" s="85"/>
      <c r="AI7" s="203" t="s">
        <v>262</v>
      </c>
      <c r="AJ7" s="205" t="s">
        <v>269</v>
      </c>
      <c r="AK7" s="205" t="s">
        <v>264</v>
      </c>
      <c r="AL7" s="90" t="s">
        <v>265</v>
      </c>
      <c r="AM7" s="90" t="s">
        <v>266</v>
      </c>
      <c r="AN7" s="14" t="str">
        <f>CONCATENATE("var. ",RIGHT(AM7,2),"/",RIGHT(AL7,2))</f>
        <v>var. 24/23</v>
      </c>
      <c r="AO7" s="204" t="str">
        <f>CONCATENATE("dif. ",RIGHT(AM7,2),"/",RIGHT(AL7,2))</f>
        <v>dif. 24/23</v>
      </c>
      <c r="AP7" s="204" t="str">
        <f>CONCATENATE("var. ",RIGHT(AM7,2),"/",RIGHT(AI7,2))</f>
        <v>var. 24/19</v>
      </c>
      <c r="AQ7" s="204" t="str">
        <f>CONCATENATE("dif. ",RIGHT(AM7,2),"/",RIGHT(AI7,2))</f>
        <v>dif. 24/19</v>
      </c>
      <c r="AR7" s="206" t="str">
        <f>CONCATENATE("cuota ",RIGHT(AM7,2))</f>
        <v>cuota 24</v>
      </c>
      <c r="AS7" s="203" t="s">
        <v>234</v>
      </c>
      <c r="AT7" s="205" t="s">
        <v>225</v>
      </c>
      <c r="AU7" s="205" t="s">
        <v>226</v>
      </c>
      <c r="AV7" s="13" t="s">
        <v>227</v>
      </c>
      <c r="AW7" s="13" t="s">
        <v>228</v>
      </c>
      <c r="AX7" s="14" t="str">
        <f>CONCATENATE("var. ",RIGHT(AW7,2),"/",RIGHT(AV7,2))</f>
        <v>var. 24/23</v>
      </c>
      <c r="AY7" s="204" t="str">
        <f>CONCATENATE("dif. ",RIGHT(AW7,2),"/",RIGHT(AV7,2))</f>
        <v>dif. 24/23</v>
      </c>
      <c r="AZ7" s="204" t="str">
        <f>CONCATENATE("var. ",RIGHT(AW7,2),"/",RIGHT(AS7,2))</f>
        <v>var. 24/20</v>
      </c>
      <c r="BA7" s="204" t="str">
        <f>CONCATENATE("dif. ",RIGHT(AW7,2),"/",RIGHT(AS7,2))</f>
        <v>dif. 24/20</v>
      </c>
      <c r="BB7" s="206" t="str">
        <f>CONCATENATE("cuota ",RIGHT(AW7,2))</f>
        <v>cuota 24</v>
      </c>
    </row>
    <row r="8" spans="2:54" ht="15.75" x14ac:dyDescent="0.25">
      <c r="B8" s="207" t="s">
        <v>43</v>
      </c>
      <c r="C8" s="208">
        <v>87.942699400431351</v>
      </c>
      <c r="D8" s="209">
        <v>99.070374137305961</v>
      </c>
      <c r="E8" s="209">
        <v>105.6343981935234</v>
      </c>
      <c r="F8" s="210">
        <v>113.88477692606592</v>
      </c>
      <c r="G8" s="209">
        <v>125.24637235136555</v>
      </c>
      <c r="H8" s="132">
        <f>G8/F8-1</f>
        <v>9.9763952057223326E-2</v>
      </c>
      <c r="I8" s="132">
        <f t="shared" ref="I8:I18" si="0">G8/C8-1</f>
        <v>0.42418157738232032</v>
      </c>
      <c r="J8" s="208">
        <v>102.31</v>
      </c>
      <c r="K8" s="211">
        <v>111.99</v>
      </c>
      <c r="L8" s="211">
        <v>120.93</v>
      </c>
      <c r="M8" s="211">
        <v>3109.75</v>
      </c>
      <c r="N8" s="211">
        <v>3361.7900000000004</v>
      </c>
      <c r="O8" s="132">
        <f t="shared" ref="O8:O18" si="1">N8/M8-1</f>
        <v>8.1048315781011571E-2</v>
      </c>
      <c r="P8" s="212">
        <f t="shared" ref="P8:P18" si="2">N8/J8-1</f>
        <v>31.858860326458803</v>
      </c>
      <c r="R8" s="207" t="s">
        <v>43</v>
      </c>
      <c r="S8" s="208">
        <v>70.462179058459554</v>
      </c>
      <c r="T8" s="210">
        <v>53.001784056189848</v>
      </c>
      <c r="U8" s="210">
        <v>80.575938870110065</v>
      </c>
      <c r="V8" s="210">
        <v>93.239870623231781</v>
      </c>
      <c r="W8" s="210">
        <v>104.42892235684029</v>
      </c>
      <c r="X8" s="132">
        <f t="shared" ref="X8:X18" si="3">W8/V8-1</f>
        <v>0.12000286635769553</v>
      </c>
      <c r="Y8" s="132">
        <f t="shared" ref="Y8:Y18" si="4">W8/S8-1</f>
        <v>0.48205638474790757</v>
      </c>
      <c r="Z8" s="208">
        <v>31.72</v>
      </c>
      <c r="AA8" s="211">
        <v>73.5</v>
      </c>
      <c r="AB8" s="211">
        <v>97.52</v>
      </c>
      <c r="AC8" s="211">
        <v>2584.6900000000005</v>
      </c>
      <c r="AD8" s="211">
        <v>2763.8500000000004</v>
      </c>
      <c r="AE8" s="132">
        <f t="shared" ref="AE8:AE18" si="5">AD8/AC8-1</f>
        <v>6.9315856060107706E-2</v>
      </c>
      <c r="AF8" s="132">
        <f t="shared" ref="AF8:AF18" si="6">AD8/Z8-1</f>
        <v>86.132723833543523</v>
      </c>
      <c r="AH8" s="63" t="s">
        <v>43</v>
      </c>
      <c r="AI8" s="213">
        <v>1422023576.3799999</v>
      </c>
      <c r="AJ8" s="131">
        <v>651901800.17000008</v>
      </c>
      <c r="AK8" s="131">
        <v>1528879517.8299999</v>
      </c>
      <c r="AL8" s="131">
        <v>1797799676.5900002</v>
      </c>
      <c r="AM8" s="131">
        <v>2045218052.4900005</v>
      </c>
      <c r="AN8" s="132">
        <f t="shared" ref="AN8:AN18" si="7">AM8/AL8-1</f>
        <v>0.1376228837515947</v>
      </c>
      <c r="AO8" s="131">
        <f t="shared" ref="AO8:AO18" si="8">AM8-AL8</f>
        <v>247418375.90000033</v>
      </c>
      <c r="AP8" s="132">
        <f t="shared" ref="AP8:AP18" si="9">AM8/AI8-1</f>
        <v>0.43824482692224209</v>
      </c>
      <c r="AQ8" s="131">
        <f t="shared" ref="AQ8:AQ18" si="10">AM8-AI8</f>
        <v>623194476.11000061</v>
      </c>
      <c r="AR8" s="133">
        <f t="shared" ref="AR8:AR18" si="11">AM8/AM$8</f>
        <v>1</v>
      </c>
      <c r="AS8" s="214">
        <v>24823376.079999998</v>
      </c>
      <c r="AT8" s="215">
        <v>112654528.58</v>
      </c>
      <c r="AU8" s="215">
        <v>162141295.63</v>
      </c>
      <c r="AV8" s="215">
        <v>556419486.37999988</v>
      </c>
      <c r="AW8" s="215">
        <v>613578075.62999988</v>
      </c>
      <c r="AX8" s="132">
        <f t="shared" ref="AX8:AX18" si="12">AW8/AV8-1</f>
        <v>0.10272571440994471</v>
      </c>
      <c r="AY8" s="131">
        <f t="shared" ref="AY8:AY18" si="13">AW8-AV8</f>
        <v>57158589.25</v>
      </c>
      <c r="AZ8" s="132">
        <f t="shared" ref="AZ8:AZ18" si="14">AW8/AS8-1</f>
        <v>23.717752881500875</v>
      </c>
      <c r="BA8" s="131">
        <f t="shared" ref="BA8:BA18" si="15">AW8-AS8</f>
        <v>588754699.54999983</v>
      </c>
      <c r="BB8" s="133">
        <f t="shared" ref="BB8:BB18" si="16">AW8/AW$8</f>
        <v>1</v>
      </c>
    </row>
    <row r="9" spans="2:54" x14ac:dyDescent="0.25">
      <c r="B9" s="15" t="s">
        <v>44</v>
      </c>
      <c r="C9" s="216">
        <v>107.10561795183663</v>
      </c>
      <c r="D9" s="217">
        <v>126.4924793172348</v>
      </c>
      <c r="E9" s="217">
        <v>131.02354389352291</v>
      </c>
      <c r="F9" s="217">
        <v>139.01733679308566</v>
      </c>
      <c r="G9" s="217">
        <v>151.54484117731764</v>
      </c>
      <c r="H9" s="74">
        <f>G9/F9-1</f>
        <v>9.0114691255220869E-2</v>
      </c>
      <c r="I9" s="74">
        <f t="shared" si="0"/>
        <v>0.41491029205829788</v>
      </c>
      <c r="J9" s="216">
        <v>128.28</v>
      </c>
      <c r="K9" s="217">
        <v>146</v>
      </c>
      <c r="L9" s="217">
        <v>152.76</v>
      </c>
      <c r="M9" s="217">
        <v>169.17</v>
      </c>
      <c r="N9" s="217">
        <v>182.9</v>
      </c>
      <c r="O9" s="74">
        <f t="shared" si="1"/>
        <v>8.1160962345569576E-2</v>
      </c>
      <c r="P9" s="74">
        <f t="shared" si="2"/>
        <v>0.4257873401933272</v>
      </c>
      <c r="R9" s="15" t="s">
        <v>44</v>
      </c>
      <c r="S9" s="216">
        <v>89.937364239492467</v>
      </c>
      <c r="T9" s="217">
        <v>72.885296002153325</v>
      </c>
      <c r="U9" s="217">
        <v>107.71865816543777</v>
      </c>
      <c r="V9" s="217">
        <v>119.34832375979207</v>
      </c>
      <c r="W9" s="217">
        <v>130.82502850186981</v>
      </c>
      <c r="X9" s="74">
        <f t="shared" si="3"/>
        <v>9.6161423809993929E-2</v>
      </c>
      <c r="Y9" s="74">
        <f t="shared" si="4"/>
        <v>0.45462377742690308</v>
      </c>
      <c r="Z9" s="216">
        <v>44.41</v>
      </c>
      <c r="AA9" s="217">
        <v>100.66</v>
      </c>
      <c r="AB9" s="217">
        <v>129.44999999999999</v>
      </c>
      <c r="AC9" s="217">
        <v>145.85</v>
      </c>
      <c r="AD9" s="217">
        <v>155.86000000000001</v>
      </c>
      <c r="AE9" s="74">
        <f t="shared" si="5"/>
        <v>6.8632156324991644E-2</v>
      </c>
      <c r="AF9" s="74">
        <f t="shared" si="6"/>
        <v>2.5095699166854319</v>
      </c>
      <c r="AH9" s="15" t="s">
        <v>44</v>
      </c>
      <c r="AI9" s="218">
        <v>636659325.90999997</v>
      </c>
      <c r="AJ9" s="52">
        <v>333738906.95000005</v>
      </c>
      <c r="AK9" s="52">
        <v>743382276.50999999</v>
      </c>
      <c r="AL9" s="52">
        <v>857710368.33999991</v>
      </c>
      <c r="AM9" s="52">
        <v>951532629.66999996</v>
      </c>
      <c r="AN9" s="74">
        <f t="shared" si="7"/>
        <v>0.10938688022576004</v>
      </c>
      <c r="AO9" s="52">
        <f t="shared" si="8"/>
        <v>93822261.330000043</v>
      </c>
      <c r="AP9" s="74">
        <f t="shared" si="9"/>
        <v>0.49457110097294232</v>
      </c>
      <c r="AQ9" s="52">
        <f t="shared" si="10"/>
        <v>314873303.75999999</v>
      </c>
      <c r="AR9" s="98">
        <f t="shared" si="11"/>
        <v>0.46524752141295322</v>
      </c>
      <c r="AS9" s="219">
        <v>11822876.74</v>
      </c>
      <c r="AT9" s="220">
        <v>56964438.869999997</v>
      </c>
      <c r="AU9" s="220">
        <v>78720090.489999995</v>
      </c>
      <c r="AV9" s="220">
        <v>90342204.140000001</v>
      </c>
      <c r="AW9" s="220">
        <v>96925753.5</v>
      </c>
      <c r="AX9" s="74">
        <f t="shared" si="12"/>
        <v>7.2873463988079257E-2</v>
      </c>
      <c r="AY9" s="52">
        <f t="shared" si="13"/>
        <v>6583549.3599999994</v>
      </c>
      <c r="AZ9" s="74">
        <f t="shared" si="14"/>
        <v>7.1981530917998899</v>
      </c>
      <c r="BA9" s="52">
        <f t="shared" si="15"/>
        <v>85102876.760000005</v>
      </c>
      <c r="BB9" s="98">
        <f t="shared" si="16"/>
        <v>0.15796808482845501</v>
      </c>
    </row>
    <row r="10" spans="2:54" x14ac:dyDescent="0.25">
      <c r="B10" s="19" t="s">
        <v>45</v>
      </c>
      <c r="C10" s="216">
        <v>84.934351198061179</v>
      </c>
      <c r="D10" s="217">
        <v>85.868326715060263</v>
      </c>
      <c r="E10" s="217">
        <v>93.470497509949112</v>
      </c>
      <c r="F10" s="217">
        <v>101.28651575637234</v>
      </c>
      <c r="G10" s="217">
        <v>115.80205565767841</v>
      </c>
      <c r="H10" s="74">
        <f>G10/F10-1</f>
        <v>0.14331167177495518</v>
      </c>
      <c r="I10" s="74">
        <f t="shared" si="0"/>
        <v>0.36343015545778212</v>
      </c>
      <c r="J10" s="216">
        <v>78.13</v>
      </c>
      <c r="K10" s="217">
        <v>97.51</v>
      </c>
      <c r="L10" s="217">
        <v>106.12</v>
      </c>
      <c r="M10" s="217">
        <v>117.63</v>
      </c>
      <c r="N10" s="217">
        <v>133.58000000000001</v>
      </c>
      <c r="O10" s="74">
        <f t="shared" si="1"/>
        <v>0.13559466122587782</v>
      </c>
      <c r="P10" s="74">
        <f t="shared" si="2"/>
        <v>0.70971457826699114</v>
      </c>
      <c r="R10" s="19" t="s">
        <v>45</v>
      </c>
      <c r="S10" s="216">
        <v>68.492502845088453</v>
      </c>
      <c r="T10" s="217">
        <v>43.135160233694258</v>
      </c>
      <c r="U10" s="217">
        <v>71.230175144232774</v>
      </c>
      <c r="V10" s="217">
        <v>83.788533081515766</v>
      </c>
      <c r="W10" s="217">
        <v>96.853901510199705</v>
      </c>
      <c r="X10" s="74">
        <f t="shared" si="3"/>
        <v>0.15593265508029575</v>
      </c>
      <c r="Y10" s="74">
        <f t="shared" si="4"/>
        <v>0.41408033707363678</v>
      </c>
      <c r="Z10" s="216">
        <v>18.63</v>
      </c>
      <c r="AA10" s="217">
        <v>64.5</v>
      </c>
      <c r="AB10" s="217">
        <v>85.77</v>
      </c>
      <c r="AC10" s="217">
        <v>99.84</v>
      </c>
      <c r="AD10" s="217">
        <v>109.82</v>
      </c>
      <c r="AE10" s="74">
        <f t="shared" si="5"/>
        <v>9.9959935897435681E-2</v>
      </c>
      <c r="AF10" s="74">
        <f t="shared" si="6"/>
        <v>4.8947933440687059</v>
      </c>
      <c r="AH10" s="19" t="s">
        <v>45</v>
      </c>
      <c r="AI10" s="218">
        <v>393325543.29999995</v>
      </c>
      <c r="AJ10" s="52">
        <v>137154616.22999999</v>
      </c>
      <c r="AK10" s="52">
        <v>381071528.47000003</v>
      </c>
      <c r="AL10" s="52">
        <v>437636228.67999995</v>
      </c>
      <c r="AM10" s="52">
        <v>514385231.95000005</v>
      </c>
      <c r="AN10" s="74">
        <f t="shared" si="7"/>
        <v>0.17537168598105035</v>
      </c>
      <c r="AO10" s="52">
        <f t="shared" si="8"/>
        <v>76749003.2700001</v>
      </c>
      <c r="AP10" s="74">
        <f t="shared" si="9"/>
        <v>0.30778496518255527</v>
      </c>
      <c r="AQ10" s="52">
        <f t="shared" si="10"/>
        <v>121059688.6500001</v>
      </c>
      <c r="AR10" s="98">
        <f t="shared" si="11"/>
        <v>0.25150630336151653</v>
      </c>
      <c r="AS10" s="219">
        <v>4409216.08</v>
      </c>
      <c r="AT10" s="220">
        <v>27157130.800000001</v>
      </c>
      <c r="AU10" s="220">
        <v>39957856.5</v>
      </c>
      <c r="AV10" s="220">
        <v>43919798.770000003</v>
      </c>
      <c r="AW10" s="220">
        <v>50077639.43</v>
      </c>
      <c r="AX10" s="74">
        <f t="shared" si="12"/>
        <v>0.14020648619652132</v>
      </c>
      <c r="AY10" s="52">
        <f t="shared" si="13"/>
        <v>6157840.6599999964</v>
      </c>
      <c r="AZ10" s="74">
        <f t="shared" si="14"/>
        <v>10.357492697432056</v>
      </c>
      <c r="BA10" s="52">
        <f t="shared" si="15"/>
        <v>45668423.350000001</v>
      </c>
      <c r="BB10" s="98">
        <f t="shared" si="16"/>
        <v>8.1615757503365943E-2</v>
      </c>
    </row>
    <row r="11" spans="2:54" x14ac:dyDescent="0.25">
      <c r="B11" s="19" t="s">
        <v>46</v>
      </c>
      <c r="C11" s="216">
        <v>67.283716727203085</v>
      </c>
      <c r="D11" s="217">
        <v>66.405712635274313</v>
      </c>
      <c r="E11" s="217">
        <v>77.45079014344094</v>
      </c>
      <c r="F11" s="217">
        <v>80.177661819728925</v>
      </c>
      <c r="G11" s="217">
        <v>89.855713914296416</v>
      </c>
      <c r="H11" s="74">
        <f>G11/F11-1</f>
        <v>0.12070758706243612</v>
      </c>
      <c r="I11" s="74">
        <f t="shared" si="0"/>
        <v>0.33547488582727736</v>
      </c>
      <c r="J11" s="216">
        <v>64.12</v>
      </c>
      <c r="K11" s="217">
        <v>79.7</v>
      </c>
      <c r="L11" s="217">
        <v>104.63</v>
      </c>
      <c r="M11" s="217">
        <v>82.46</v>
      </c>
      <c r="N11" s="217">
        <v>104.69</v>
      </c>
      <c r="O11" s="74">
        <f t="shared" si="1"/>
        <v>0.26958525345622131</v>
      </c>
      <c r="P11" s="74">
        <f t="shared" si="2"/>
        <v>0.63271990018714885</v>
      </c>
      <c r="R11" s="19" t="s">
        <v>46</v>
      </c>
      <c r="S11" s="216">
        <v>47.785265573386233</v>
      </c>
      <c r="T11" s="217">
        <v>36.919917978994334</v>
      </c>
      <c r="U11" s="217">
        <v>53.916670911208421</v>
      </c>
      <c r="V11" s="217">
        <v>54.695924406713544</v>
      </c>
      <c r="W11" s="217">
        <v>64.460065429668916</v>
      </c>
      <c r="X11" s="74">
        <f t="shared" si="3"/>
        <v>0.17851679314074986</v>
      </c>
      <c r="Y11" s="74">
        <f t="shared" si="4"/>
        <v>0.34895275052252983</v>
      </c>
      <c r="Z11" s="216">
        <v>20.74</v>
      </c>
      <c r="AA11" s="217">
        <v>63.6</v>
      </c>
      <c r="AB11" s="217">
        <v>84.53</v>
      </c>
      <c r="AC11" s="217">
        <v>69.98</v>
      </c>
      <c r="AD11" s="217">
        <v>84.35</v>
      </c>
      <c r="AE11" s="74">
        <f t="shared" si="5"/>
        <v>0.20534438410974554</v>
      </c>
      <c r="AF11" s="74">
        <f t="shared" si="6"/>
        <v>3.0670202507232398</v>
      </c>
      <c r="AH11" s="19" t="s">
        <v>46</v>
      </c>
      <c r="AI11" s="218">
        <v>9017206.9299999997</v>
      </c>
      <c r="AJ11" s="52">
        <v>4381169.1700000009</v>
      </c>
      <c r="AK11" s="52">
        <v>8179727.9699999997</v>
      </c>
      <c r="AL11" s="52">
        <v>8858381.8100000005</v>
      </c>
      <c r="AM11" s="52">
        <v>10477086.280000001</v>
      </c>
      <c r="AN11" s="74">
        <f t="shared" si="7"/>
        <v>0.18273139549851947</v>
      </c>
      <c r="AO11" s="52">
        <f t="shared" si="8"/>
        <v>1618704.4700000007</v>
      </c>
      <c r="AP11" s="74">
        <f t="shared" si="9"/>
        <v>0.16189928448276181</v>
      </c>
      <c r="AQ11" s="52">
        <f t="shared" si="10"/>
        <v>1459879.3500000015</v>
      </c>
      <c r="AR11" s="98">
        <f t="shared" si="11"/>
        <v>5.122723353260264E-3</v>
      </c>
      <c r="AS11" s="219">
        <v>151725.93</v>
      </c>
      <c r="AT11" s="220">
        <v>764942.11</v>
      </c>
      <c r="AU11" s="220">
        <v>1155644.01</v>
      </c>
      <c r="AV11" s="220">
        <v>976193.39</v>
      </c>
      <c r="AW11" s="220">
        <v>1176697.21</v>
      </c>
      <c r="AX11" s="74">
        <f t="shared" si="12"/>
        <v>0.20539354399848975</v>
      </c>
      <c r="AY11" s="52">
        <f t="shared" si="13"/>
        <v>200503.81999999995</v>
      </c>
      <c r="AZ11" s="74">
        <f t="shared" si="14"/>
        <v>6.755412736636381</v>
      </c>
      <c r="BA11" s="52">
        <f t="shared" si="15"/>
        <v>1024971.28</v>
      </c>
      <c r="BB11" s="98">
        <f t="shared" si="16"/>
        <v>1.9177628027073972E-3</v>
      </c>
    </row>
    <row r="12" spans="2:54" x14ac:dyDescent="0.25">
      <c r="B12" s="19" t="s">
        <v>47</v>
      </c>
      <c r="C12" s="216">
        <v>145.07375765467975</v>
      </c>
      <c r="D12" s="217">
        <v>154.08223754112092</v>
      </c>
      <c r="E12" s="217">
        <v>185.50642513642569</v>
      </c>
      <c r="F12" s="217">
        <v>208.16184543253408</v>
      </c>
      <c r="G12" s="217">
        <v>202.38810344828519</v>
      </c>
      <c r="H12" s="74">
        <f t="shared" ref="H12:H18" si="17">G12/F12-1</f>
        <v>-2.773679284141517E-2</v>
      </c>
      <c r="I12" s="74">
        <f t="shared" si="0"/>
        <v>0.39507038847116127</v>
      </c>
      <c r="J12" s="216">
        <v>172.85</v>
      </c>
      <c r="K12" s="217">
        <v>144.69</v>
      </c>
      <c r="L12" s="217">
        <v>172.78</v>
      </c>
      <c r="M12" s="217">
        <v>291.81</v>
      </c>
      <c r="N12" s="217">
        <v>265.04000000000002</v>
      </c>
      <c r="O12" s="74">
        <f t="shared" si="1"/>
        <v>-9.1737774579349507E-2</v>
      </c>
      <c r="P12" s="74">
        <f t="shared" si="2"/>
        <v>0.53335261787677202</v>
      </c>
      <c r="R12" s="19" t="s">
        <v>47</v>
      </c>
      <c r="S12" s="216">
        <v>106.99693400242019</v>
      </c>
      <c r="T12" s="217">
        <v>46.126890002203055</v>
      </c>
      <c r="U12" s="217">
        <v>94.789473438104324</v>
      </c>
      <c r="V12" s="217">
        <v>114.30539906933832</v>
      </c>
      <c r="W12" s="217">
        <v>127.57227706112342</v>
      </c>
      <c r="X12" s="74">
        <f t="shared" si="3"/>
        <v>0.11606519114409752</v>
      </c>
      <c r="Y12" s="74">
        <f t="shared" si="4"/>
        <v>0.19229843593684492</v>
      </c>
      <c r="Z12" s="216">
        <v>85.25</v>
      </c>
      <c r="AA12" s="217">
        <v>49.85</v>
      </c>
      <c r="AB12" s="217">
        <v>93.53</v>
      </c>
      <c r="AC12" s="217">
        <v>162.47</v>
      </c>
      <c r="AD12" s="217">
        <v>183.26</v>
      </c>
      <c r="AE12" s="74">
        <f t="shared" si="5"/>
        <v>0.12796208530805675</v>
      </c>
      <c r="AF12" s="74">
        <f t="shared" si="6"/>
        <v>1.1496774193548385</v>
      </c>
      <c r="AH12" s="19" t="s">
        <v>47</v>
      </c>
      <c r="AI12" s="218">
        <v>61080446.159999996</v>
      </c>
      <c r="AJ12" s="52">
        <v>22694182.550000001</v>
      </c>
      <c r="AK12" s="52">
        <v>56687870.050000004</v>
      </c>
      <c r="AL12" s="52">
        <v>62672686.410000004</v>
      </c>
      <c r="AM12" s="52">
        <v>65406733.890000001</v>
      </c>
      <c r="AN12" s="74">
        <f t="shared" si="7"/>
        <v>4.3624226702427604E-2</v>
      </c>
      <c r="AO12" s="52">
        <f t="shared" si="8"/>
        <v>2734047.4799999967</v>
      </c>
      <c r="AP12" s="74">
        <f t="shared" si="9"/>
        <v>7.082934068076896E-2</v>
      </c>
      <c r="AQ12" s="52">
        <f t="shared" si="10"/>
        <v>4326287.7300000042</v>
      </c>
      <c r="AR12" s="98">
        <f t="shared" si="11"/>
        <v>3.1980322983345945E-2</v>
      </c>
      <c r="AS12" s="219">
        <v>3226907.49</v>
      </c>
      <c r="AT12" s="220">
        <v>2321220.91</v>
      </c>
      <c r="AU12" s="220">
        <v>4787085.0999999996</v>
      </c>
      <c r="AV12" s="220">
        <v>8310536.1900000004</v>
      </c>
      <c r="AW12" s="220">
        <v>9601164.7400000002</v>
      </c>
      <c r="AX12" s="74">
        <f t="shared" si="12"/>
        <v>0.15530027431358784</v>
      </c>
      <c r="AY12" s="52">
        <f t="shared" si="13"/>
        <v>1290628.5499999998</v>
      </c>
      <c r="AZ12" s="74">
        <f t="shared" si="14"/>
        <v>1.9753455188143616</v>
      </c>
      <c r="BA12" s="52">
        <f t="shared" si="15"/>
        <v>6374257.25</v>
      </c>
      <c r="BB12" s="98">
        <f t="shared" si="16"/>
        <v>1.5647828893074235E-2</v>
      </c>
    </row>
    <row r="13" spans="2:54" x14ac:dyDescent="0.25">
      <c r="B13" s="19" t="s">
        <v>48</v>
      </c>
      <c r="C13" s="216">
        <v>53.050211637501953</v>
      </c>
      <c r="D13" s="217">
        <v>51.254412692642013</v>
      </c>
      <c r="E13" s="217">
        <v>59.119919032167864</v>
      </c>
      <c r="F13" s="217">
        <v>65.867777770139668</v>
      </c>
      <c r="G13" s="217">
        <v>74.564894295929079</v>
      </c>
      <c r="H13" s="74">
        <f t="shared" si="17"/>
        <v>0.13203901543695529</v>
      </c>
      <c r="I13" s="74">
        <f t="shared" si="0"/>
        <v>0.40555319185980565</v>
      </c>
      <c r="J13" s="216">
        <v>38.880000000000003</v>
      </c>
      <c r="K13" s="217">
        <v>60.58</v>
      </c>
      <c r="L13" s="217">
        <v>72.84</v>
      </c>
      <c r="M13" s="217">
        <v>73.680000000000007</v>
      </c>
      <c r="N13" s="217">
        <v>85.21</v>
      </c>
      <c r="O13" s="74">
        <f t="shared" si="1"/>
        <v>0.15648751357220392</v>
      </c>
      <c r="P13" s="74">
        <f t="shared" si="2"/>
        <v>1.1916152263374484</v>
      </c>
      <c r="R13" s="19" t="s">
        <v>48</v>
      </c>
      <c r="S13" s="216">
        <v>41.279295390431436</v>
      </c>
      <c r="T13" s="217">
        <v>28.234929282389096</v>
      </c>
      <c r="U13" s="217">
        <v>42.012394907988785</v>
      </c>
      <c r="V13" s="217">
        <v>51.990144008165785</v>
      </c>
      <c r="W13" s="217">
        <v>61.143399850173488</v>
      </c>
      <c r="X13" s="74">
        <f t="shared" si="3"/>
        <v>0.17605752045176204</v>
      </c>
      <c r="Y13" s="74">
        <f t="shared" si="4"/>
        <v>0.48121229473181759</v>
      </c>
      <c r="Z13" s="216">
        <v>10.36</v>
      </c>
      <c r="AA13" s="217">
        <v>37.56</v>
      </c>
      <c r="AB13" s="217">
        <v>56.56</v>
      </c>
      <c r="AC13" s="217">
        <v>60.51</v>
      </c>
      <c r="AD13" s="217">
        <v>70.42</v>
      </c>
      <c r="AE13" s="74">
        <f t="shared" si="5"/>
        <v>0.16377458271360101</v>
      </c>
      <c r="AF13" s="74">
        <f t="shared" si="6"/>
        <v>5.7972972972972983</v>
      </c>
      <c r="AH13" s="19" t="s">
        <v>48</v>
      </c>
      <c r="AI13" s="218">
        <v>155171276.54000002</v>
      </c>
      <c r="AJ13" s="52">
        <v>54944687.289999999</v>
      </c>
      <c r="AK13" s="52">
        <v>136922674.65000001</v>
      </c>
      <c r="AL13" s="52">
        <v>177625996.66999999</v>
      </c>
      <c r="AM13" s="52">
        <v>217541794.87000003</v>
      </c>
      <c r="AN13" s="74">
        <f t="shared" si="7"/>
        <v>0.22471822226651361</v>
      </c>
      <c r="AO13" s="52">
        <f t="shared" si="8"/>
        <v>39915798.200000048</v>
      </c>
      <c r="AP13" s="74">
        <f t="shared" si="9"/>
        <v>0.40194628619892914</v>
      </c>
      <c r="AQ13" s="52">
        <f t="shared" si="10"/>
        <v>62370518.330000013</v>
      </c>
      <c r="AR13" s="98">
        <f t="shared" si="11"/>
        <v>0.1063660642957598</v>
      </c>
      <c r="AS13" s="219">
        <v>1066715.47</v>
      </c>
      <c r="AT13" s="220">
        <v>9771388.4399999995</v>
      </c>
      <c r="AU13" s="220">
        <v>16305572.210000001</v>
      </c>
      <c r="AV13" s="220">
        <v>17745881.100000001</v>
      </c>
      <c r="AW13" s="220">
        <v>20986515.460000001</v>
      </c>
      <c r="AX13" s="74">
        <f t="shared" si="12"/>
        <v>0.18261332540991715</v>
      </c>
      <c r="AY13" s="52">
        <f t="shared" si="13"/>
        <v>3240634.3599999994</v>
      </c>
      <c r="AZ13" s="74">
        <f t="shared" si="14"/>
        <v>18.673958098685869</v>
      </c>
      <c r="BA13" s="52">
        <f t="shared" si="15"/>
        <v>19919799.990000002</v>
      </c>
      <c r="BB13" s="98">
        <f t="shared" si="16"/>
        <v>3.4203496333293532E-2</v>
      </c>
    </row>
    <row r="14" spans="2:54" x14ac:dyDescent="0.25">
      <c r="B14" s="19" t="s">
        <v>49</v>
      </c>
      <c r="C14" s="216">
        <v>81.374807191337254</v>
      </c>
      <c r="D14" s="217">
        <v>84.443882815672367</v>
      </c>
      <c r="E14" s="217">
        <v>89.447012067673299</v>
      </c>
      <c r="F14" s="217">
        <v>98.49828593590648</v>
      </c>
      <c r="G14" s="217">
        <v>108.49628294460494</v>
      </c>
      <c r="H14" s="74">
        <f t="shared" si="17"/>
        <v>0.10150427404598927</v>
      </c>
      <c r="I14" s="74">
        <f t="shared" si="0"/>
        <v>0.33329081431181451</v>
      </c>
      <c r="J14" s="216">
        <v>76.94</v>
      </c>
      <c r="K14" s="217">
        <v>93.28</v>
      </c>
      <c r="L14" s="217">
        <v>104.36</v>
      </c>
      <c r="M14" s="217">
        <v>114.69</v>
      </c>
      <c r="N14" s="217">
        <v>124.91</v>
      </c>
      <c r="O14" s="74">
        <f t="shared" si="1"/>
        <v>8.9109774173860012E-2</v>
      </c>
      <c r="P14" s="74">
        <f t="shared" si="2"/>
        <v>0.62347283597608527</v>
      </c>
      <c r="R14" s="19" t="s">
        <v>49</v>
      </c>
      <c r="S14" s="216">
        <v>51.617205160088496</v>
      </c>
      <c r="T14" s="217">
        <v>45.63157218455197</v>
      </c>
      <c r="U14" s="217">
        <v>64.643902351985275</v>
      </c>
      <c r="V14" s="217">
        <v>73.616138654057124</v>
      </c>
      <c r="W14" s="217">
        <v>81.629353724396282</v>
      </c>
      <c r="X14" s="74">
        <f t="shared" si="3"/>
        <v>0.10885133636247213</v>
      </c>
      <c r="Y14" s="74">
        <f t="shared" si="4"/>
        <v>0.58143691568008049</v>
      </c>
      <c r="Z14" s="216">
        <v>41.18</v>
      </c>
      <c r="AA14" s="217">
        <v>66.599999999999994</v>
      </c>
      <c r="AB14" s="217">
        <v>72.19</v>
      </c>
      <c r="AC14" s="217">
        <v>84.63</v>
      </c>
      <c r="AD14" s="217">
        <v>99.7</v>
      </c>
      <c r="AE14" s="74">
        <f t="shared" si="5"/>
        <v>0.17806924258537182</v>
      </c>
      <c r="AF14" s="74">
        <f t="shared" si="6"/>
        <v>1.4210781932977175</v>
      </c>
      <c r="AH14" s="19" t="s">
        <v>49</v>
      </c>
      <c r="AI14" s="218">
        <v>6868734.879999999</v>
      </c>
      <c r="AJ14" s="52">
        <v>4498900.4700000007</v>
      </c>
      <c r="AK14" s="52">
        <v>7864755.4400000004</v>
      </c>
      <c r="AL14" s="52">
        <v>9097368.1099999994</v>
      </c>
      <c r="AM14" s="52">
        <v>10277452.140000001</v>
      </c>
      <c r="AN14" s="74">
        <f t="shared" si="7"/>
        <v>0.12971708033918405</v>
      </c>
      <c r="AO14" s="52">
        <f t="shared" si="8"/>
        <v>1180084.0300000012</v>
      </c>
      <c r="AP14" s="74">
        <f t="shared" si="9"/>
        <v>0.4962656616614094</v>
      </c>
      <c r="AQ14" s="52">
        <f t="shared" si="10"/>
        <v>3408717.2600000016</v>
      </c>
      <c r="AR14" s="98">
        <f t="shared" si="11"/>
        <v>5.0251131547990524E-3</v>
      </c>
      <c r="AS14" s="219">
        <v>182548.53</v>
      </c>
      <c r="AT14" s="220">
        <v>652407.38</v>
      </c>
      <c r="AU14" s="220">
        <v>758667.03</v>
      </c>
      <c r="AV14" s="220">
        <v>902500.22</v>
      </c>
      <c r="AW14" s="220">
        <v>1063235.17</v>
      </c>
      <c r="AX14" s="74">
        <f t="shared" si="12"/>
        <v>0.1780996241751609</v>
      </c>
      <c r="AY14" s="52">
        <f t="shared" si="13"/>
        <v>160734.94999999995</v>
      </c>
      <c r="AZ14" s="74">
        <f t="shared" si="14"/>
        <v>4.8243973260151698</v>
      </c>
      <c r="BA14" s="52">
        <f t="shared" si="15"/>
        <v>880686.6399999999</v>
      </c>
      <c r="BB14" s="98">
        <f t="shared" si="16"/>
        <v>1.7328441354562878E-3</v>
      </c>
    </row>
    <row r="15" spans="2:54" x14ac:dyDescent="0.25">
      <c r="B15" s="19" t="s">
        <v>50</v>
      </c>
      <c r="C15" s="216">
        <v>85.189568752726075</v>
      </c>
      <c r="D15" s="217">
        <v>125.31273906340712</v>
      </c>
      <c r="E15" s="217">
        <v>128.06406554748472</v>
      </c>
      <c r="F15" s="217">
        <v>149.08224071540886</v>
      </c>
      <c r="G15" s="217">
        <v>167.61643280067435</v>
      </c>
      <c r="H15" s="74">
        <f t="shared" si="17"/>
        <v>0.12432193127983915</v>
      </c>
      <c r="I15" s="74">
        <f t="shared" si="0"/>
        <v>0.96756991794621094</v>
      </c>
      <c r="J15" s="216">
        <v>127.78</v>
      </c>
      <c r="K15" s="217">
        <v>128.15</v>
      </c>
      <c r="L15" s="217">
        <v>138.74</v>
      </c>
      <c r="M15" s="217">
        <v>165.52</v>
      </c>
      <c r="N15" s="217">
        <v>206.47</v>
      </c>
      <c r="O15" s="74">
        <f t="shared" si="1"/>
        <v>0.24740212663122274</v>
      </c>
      <c r="P15" s="74">
        <f t="shared" si="2"/>
        <v>0.61582407262482386</v>
      </c>
      <c r="R15" s="19" t="s">
        <v>50</v>
      </c>
      <c r="S15" s="216">
        <v>67.779354597842385</v>
      </c>
      <c r="T15" s="217">
        <v>82.5518455977071</v>
      </c>
      <c r="U15" s="217">
        <v>96.710639712624442</v>
      </c>
      <c r="V15" s="217">
        <v>122.12126480292923</v>
      </c>
      <c r="W15" s="217">
        <v>143.57686331313261</v>
      </c>
      <c r="X15" s="74">
        <f t="shared" si="3"/>
        <v>0.17569092937930941</v>
      </c>
      <c r="Y15" s="74">
        <f t="shared" si="4"/>
        <v>1.1182978823717376</v>
      </c>
      <c r="Z15" s="216">
        <v>76.27</v>
      </c>
      <c r="AA15" s="217">
        <v>91.56</v>
      </c>
      <c r="AB15" s="217">
        <v>116.02</v>
      </c>
      <c r="AC15" s="217">
        <v>135.97999999999999</v>
      </c>
      <c r="AD15" s="217">
        <v>170.57</v>
      </c>
      <c r="AE15" s="74">
        <f t="shared" si="5"/>
        <v>0.25437564347698194</v>
      </c>
      <c r="AF15" s="74">
        <f t="shared" si="6"/>
        <v>1.2363970106201654</v>
      </c>
      <c r="AH15" s="19" t="s">
        <v>50</v>
      </c>
      <c r="AI15" s="218">
        <v>42420393.430000007</v>
      </c>
      <c r="AJ15" s="52">
        <v>30921945.870000001</v>
      </c>
      <c r="AK15" s="52">
        <v>58482134.049999997</v>
      </c>
      <c r="AL15" s="52">
        <v>79534420.49000001</v>
      </c>
      <c r="AM15" s="52">
        <v>93956888.700000003</v>
      </c>
      <c r="AN15" s="74">
        <f t="shared" si="7"/>
        <v>0.18133618276395636</v>
      </c>
      <c r="AO15" s="52">
        <f t="shared" si="8"/>
        <v>14422468.209999993</v>
      </c>
      <c r="AP15" s="74">
        <f t="shared" si="9"/>
        <v>1.2148990403646991</v>
      </c>
      <c r="AQ15" s="52">
        <f t="shared" si="10"/>
        <v>51536495.269999996</v>
      </c>
      <c r="AR15" s="98">
        <f t="shared" si="11"/>
        <v>4.5939790422644622E-2</v>
      </c>
      <c r="AS15" s="219">
        <v>1586519.5</v>
      </c>
      <c r="AT15" s="220">
        <v>4371268.71</v>
      </c>
      <c r="AU15" s="220">
        <v>6419741.4299999997</v>
      </c>
      <c r="AV15" s="220">
        <v>7536822.79</v>
      </c>
      <c r="AW15" s="220">
        <v>9454446.7300000004</v>
      </c>
      <c r="AX15" s="74">
        <f t="shared" si="12"/>
        <v>0.2544339960525992</v>
      </c>
      <c r="AY15" s="52">
        <f t="shared" si="13"/>
        <v>1917623.9400000004</v>
      </c>
      <c r="AZ15" s="74">
        <f t="shared" si="14"/>
        <v>4.9592376456765894</v>
      </c>
      <c r="BA15" s="52">
        <f t="shared" si="15"/>
        <v>7867927.2300000004</v>
      </c>
      <c r="BB15" s="98">
        <f t="shared" si="16"/>
        <v>1.540871016340099E-2</v>
      </c>
    </row>
    <row r="16" spans="2:54" x14ac:dyDescent="0.25">
      <c r="B16" s="19" t="s">
        <v>51</v>
      </c>
      <c r="C16" s="216">
        <v>63.434218237190613</v>
      </c>
      <c r="D16" s="217">
        <v>68.994552790136339</v>
      </c>
      <c r="E16" s="217">
        <v>76.336777154272085</v>
      </c>
      <c r="F16" s="217">
        <v>86.654283016549712</v>
      </c>
      <c r="G16" s="217">
        <v>96.856439807177765</v>
      </c>
      <c r="H16" s="74">
        <f t="shared" si="17"/>
        <v>0.11773401654802895</v>
      </c>
      <c r="I16" s="74">
        <f t="shared" si="0"/>
        <v>0.52688001048607802</v>
      </c>
      <c r="J16" s="216">
        <v>60.62</v>
      </c>
      <c r="K16" s="217">
        <v>77.33</v>
      </c>
      <c r="L16" s="217">
        <v>85.51</v>
      </c>
      <c r="M16" s="217">
        <v>98.37</v>
      </c>
      <c r="N16" s="217">
        <v>114.68</v>
      </c>
      <c r="O16" s="74">
        <f t="shared" si="1"/>
        <v>0.16580258208803489</v>
      </c>
      <c r="P16" s="74">
        <f t="shared" si="2"/>
        <v>0.89178488947542078</v>
      </c>
      <c r="R16" s="19" t="s">
        <v>51</v>
      </c>
      <c r="S16" s="216">
        <v>43.258568786712132</v>
      </c>
      <c r="T16" s="217">
        <v>37.837311501257886</v>
      </c>
      <c r="U16" s="217">
        <v>53.16467533934356</v>
      </c>
      <c r="V16" s="217">
        <v>62.048312168956215</v>
      </c>
      <c r="W16" s="217">
        <v>69.552899294495347</v>
      </c>
      <c r="X16" s="74">
        <f t="shared" si="3"/>
        <v>0.1209474821024028</v>
      </c>
      <c r="Y16" s="74">
        <f t="shared" si="4"/>
        <v>0.60784097221127031</v>
      </c>
      <c r="Z16" s="216">
        <v>21.99</v>
      </c>
      <c r="AA16" s="217">
        <v>57.28</v>
      </c>
      <c r="AB16" s="217">
        <v>60.77</v>
      </c>
      <c r="AC16" s="217">
        <v>72.12</v>
      </c>
      <c r="AD16" s="217">
        <v>89.01</v>
      </c>
      <c r="AE16" s="74">
        <f t="shared" si="5"/>
        <v>0.23419301164725459</v>
      </c>
      <c r="AF16" s="74">
        <f t="shared" si="6"/>
        <v>3.0477489768076405</v>
      </c>
      <c r="AH16" s="19" t="s">
        <v>51</v>
      </c>
      <c r="AI16" s="218">
        <v>23173738.509999998</v>
      </c>
      <c r="AJ16" s="52">
        <v>16610861.379999997</v>
      </c>
      <c r="AK16" s="52">
        <v>27747259.210000001</v>
      </c>
      <c r="AL16" s="52">
        <v>33504230.209999997</v>
      </c>
      <c r="AM16" s="52">
        <v>36546242.25</v>
      </c>
      <c r="AN16" s="74">
        <f t="shared" si="7"/>
        <v>9.0794864437507838E-2</v>
      </c>
      <c r="AO16" s="52">
        <f t="shared" si="8"/>
        <v>3042012.0400000028</v>
      </c>
      <c r="AP16" s="74">
        <f t="shared" si="9"/>
        <v>0.57705422602526824</v>
      </c>
      <c r="AQ16" s="52">
        <f t="shared" si="10"/>
        <v>13372503.740000002</v>
      </c>
      <c r="AR16" s="98">
        <f t="shared" si="11"/>
        <v>1.7869117772310823E-2</v>
      </c>
      <c r="AS16" s="219">
        <v>618153.86</v>
      </c>
      <c r="AT16" s="220">
        <v>2329887.98</v>
      </c>
      <c r="AU16" s="220">
        <v>2869190.57</v>
      </c>
      <c r="AV16" s="220">
        <v>3275320.5</v>
      </c>
      <c r="AW16" s="220">
        <v>3885122.59</v>
      </c>
      <c r="AX16" s="74">
        <f t="shared" si="12"/>
        <v>0.18618089130514104</v>
      </c>
      <c r="AY16" s="52">
        <f t="shared" si="13"/>
        <v>609802.08999999985</v>
      </c>
      <c r="AZ16" s="74">
        <f t="shared" si="14"/>
        <v>5.2850413811215216</v>
      </c>
      <c r="BA16" s="52">
        <f t="shared" si="15"/>
        <v>3266968.73</v>
      </c>
      <c r="BB16" s="98">
        <f t="shared" si="16"/>
        <v>6.3319123422245745E-3</v>
      </c>
    </row>
    <row r="17" spans="2:54" x14ac:dyDescent="0.25">
      <c r="B17" s="19" t="s">
        <v>52</v>
      </c>
      <c r="C17" s="216">
        <v>92.797654631006637</v>
      </c>
      <c r="D17" s="217">
        <v>98.708115209716354</v>
      </c>
      <c r="E17" s="217">
        <v>114.50168198212253</v>
      </c>
      <c r="F17" s="217">
        <v>129.03512184826479</v>
      </c>
      <c r="G17" s="217">
        <v>138.44710979557306</v>
      </c>
      <c r="H17" s="74">
        <f t="shared" si="17"/>
        <v>7.2941287709062941E-2</v>
      </c>
      <c r="I17" s="74">
        <f t="shared" si="0"/>
        <v>0.49192466497222753</v>
      </c>
      <c r="J17" s="216">
        <v>88.32</v>
      </c>
      <c r="K17" s="217">
        <v>117.31</v>
      </c>
      <c r="L17" s="217">
        <v>129.86000000000001</v>
      </c>
      <c r="M17" s="217">
        <v>142.44</v>
      </c>
      <c r="N17" s="217">
        <v>124.39</v>
      </c>
      <c r="O17" s="74">
        <f t="shared" si="1"/>
        <v>-0.12672002246559955</v>
      </c>
      <c r="P17" s="74">
        <f t="shared" si="2"/>
        <v>0.40840126811594213</v>
      </c>
      <c r="R17" s="19" t="s">
        <v>52</v>
      </c>
      <c r="S17" s="216">
        <v>71.476725159943854</v>
      </c>
      <c r="T17" s="217">
        <v>53.718812727732569</v>
      </c>
      <c r="U17" s="217">
        <v>88.717889530765731</v>
      </c>
      <c r="V17" s="217">
        <v>108.87306546654106</v>
      </c>
      <c r="W17" s="217">
        <v>119.20726945118422</v>
      </c>
      <c r="X17" s="74">
        <f t="shared" si="3"/>
        <v>9.4919748427760187E-2</v>
      </c>
      <c r="Y17" s="74">
        <f t="shared" si="4"/>
        <v>0.66777743642330378</v>
      </c>
      <c r="Z17" s="216">
        <v>29.24</v>
      </c>
      <c r="AA17" s="217">
        <v>74.12</v>
      </c>
      <c r="AB17" s="217">
        <v>105.77</v>
      </c>
      <c r="AC17" s="217">
        <v>117.93</v>
      </c>
      <c r="AD17" s="217">
        <v>102.08</v>
      </c>
      <c r="AE17" s="74">
        <f t="shared" si="5"/>
        <v>-0.13440176375816171</v>
      </c>
      <c r="AF17" s="74">
        <f t="shared" si="6"/>
        <v>2.491108071135431</v>
      </c>
      <c r="AH17" s="19" t="s">
        <v>52</v>
      </c>
      <c r="AI17" s="218">
        <v>73857149.129999995</v>
      </c>
      <c r="AJ17" s="52">
        <v>34127770.07</v>
      </c>
      <c r="AK17" s="52">
        <v>88124626.290000007</v>
      </c>
      <c r="AL17" s="52">
        <v>107018992.04000002</v>
      </c>
      <c r="AM17" s="52">
        <v>118898417.72999999</v>
      </c>
      <c r="AN17" s="74">
        <f t="shared" si="7"/>
        <v>0.11100296745048621</v>
      </c>
      <c r="AO17" s="52">
        <f t="shared" si="8"/>
        <v>11879425.689999968</v>
      </c>
      <c r="AP17" s="74">
        <f t="shared" si="9"/>
        <v>0.60984304336903672</v>
      </c>
      <c r="AQ17" s="52">
        <f t="shared" si="10"/>
        <v>45041268.599999994</v>
      </c>
      <c r="AR17" s="98">
        <f t="shared" si="11"/>
        <v>5.8134836813729579E-2</v>
      </c>
      <c r="AS17" s="219">
        <v>1358559.7</v>
      </c>
      <c r="AT17" s="220">
        <v>6252352.3899999997</v>
      </c>
      <c r="AU17" s="220">
        <v>8925503.4199999999</v>
      </c>
      <c r="AV17" s="220">
        <v>9951259.3200000003</v>
      </c>
      <c r="AW17" s="220">
        <v>8674249.9100000001</v>
      </c>
      <c r="AX17" s="74">
        <f t="shared" si="12"/>
        <v>-0.12832641266150824</v>
      </c>
      <c r="AY17" s="52">
        <f t="shared" si="13"/>
        <v>-1277009.4100000001</v>
      </c>
      <c r="AZ17" s="74">
        <f t="shared" si="14"/>
        <v>5.3848868106421826</v>
      </c>
      <c r="BA17" s="52">
        <f t="shared" si="15"/>
        <v>7315690.21</v>
      </c>
      <c r="BB17" s="98">
        <f t="shared" si="16"/>
        <v>1.4137157526519494E-2</v>
      </c>
    </row>
    <row r="18" spans="2:54" x14ac:dyDescent="0.25">
      <c r="B18" s="23" t="s">
        <v>53</v>
      </c>
      <c r="C18" s="216">
        <v>55.095620172519752</v>
      </c>
      <c r="D18" s="217">
        <v>74.275687625867548</v>
      </c>
      <c r="E18" s="217">
        <v>64.226114005064417</v>
      </c>
      <c r="F18" s="217">
        <v>69.857366729288515</v>
      </c>
      <c r="G18" s="217">
        <v>72.744408215334261</v>
      </c>
      <c r="H18" s="74">
        <f t="shared" si="17"/>
        <v>4.1327659790464377E-2</v>
      </c>
      <c r="I18" s="74">
        <f t="shared" si="0"/>
        <v>0.3203301458001786</v>
      </c>
      <c r="J18" s="216">
        <v>77.12</v>
      </c>
      <c r="K18" s="217">
        <v>80.260000000000005</v>
      </c>
      <c r="L18" s="217">
        <v>73.53</v>
      </c>
      <c r="M18" s="217">
        <v>80.040000000000006</v>
      </c>
      <c r="N18" s="217">
        <v>85.83</v>
      </c>
      <c r="O18" s="74">
        <f t="shared" si="1"/>
        <v>7.233883058470747E-2</v>
      </c>
      <c r="P18" s="74">
        <f t="shared" si="2"/>
        <v>0.11294087136929454</v>
      </c>
      <c r="R18" s="23" t="s">
        <v>53</v>
      </c>
      <c r="S18" s="216">
        <v>39.847115807564066</v>
      </c>
      <c r="T18" s="217">
        <v>29.350319995339838</v>
      </c>
      <c r="U18" s="217">
        <v>43.181422447436297</v>
      </c>
      <c r="V18" s="217">
        <v>53.997432120157676</v>
      </c>
      <c r="W18" s="217">
        <v>56.415934163552492</v>
      </c>
      <c r="X18" s="74">
        <f t="shared" si="3"/>
        <v>4.4789204753534317E-2</v>
      </c>
      <c r="Y18" s="74">
        <f t="shared" si="4"/>
        <v>0.41580972725868448</v>
      </c>
      <c r="Z18" s="216">
        <v>12.64</v>
      </c>
      <c r="AA18" s="217">
        <v>46.59</v>
      </c>
      <c r="AB18" s="217">
        <v>58.99</v>
      </c>
      <c r="AC18" s="217">
        <v>65</v>
      </c>
      <c r="AD18" s="217">
        <v>67.73</v>
      </c>
      <c r="AE18" s="74">
        <f t="shared" si="5"/>
        <v>4.2000000000000037E-2</v>
      </c>
      <c r="AF18" s="74">
        <f t="shared" si="6"/>
        <v>4.3583860759493671</v>
      </c>
      <c r="AH18" s="23" t="s">
        <v>53</v>
      </c>
      <c r="AI18" s="218">
        <v>20449761.579999998</v>
      </c>
      <c r="AJ18" s="52">
        <v>12828760.199999999</v>
      </c>
      <c r="AK18" s="52">
        <v>20416665.23</v>
      </c>
      <c r="AL18" s="52">
        <v>24141003.849999998</v>
      </c>
      <c r="AM18" s="52">
        <v>26195575</v>
      </c>
      <c r="AN18" s="74">
        <f t="shared" si="7"/>
        <v>8.5107113306723603E-2</v>
      </c>
      <c r="AO18" s="52">
        <f t="shared" si="8"/>
        <v>2054571.1500000022</v>
      </c>
      <c r="AP18" s="74">
        <f t="shared" si="9"/>
        <v>0.28097214715791341</v>
      </c>
      <c r="AQ18" s="52">
        <f t="shared" si="10"/>
        <v>5745813.4200000018</v>
      </c>
      <c r="AR18" s="98">
        <f t="shared" si="11"/>
        <v>1.280820642479053E-2</v>
      </c>
      <c r="AS18" s="219">
        <v>400152.77</v>
      </c>
      <c r="AT18" s="220">
        <v>2069490.99</v>
      </c>
      <c r="AU18" s="220">
        <v>2241944.88</v>
      </c>
      <c r="AV18" s="220">
        <v>2512645.7000000002</v>
      </c>
      <c r="AW18" s="220">
        <v>2681200.48</v>
      </c>
      <c r="AX18" s="74">
        <f t="shared" si="12"/>
        <v>6.7082589479288579E-2</v>
      </c>
      <c r="AY18" s="52">
        <f t="shared" si="13"/>
        <v>168554.7799999998</v>
      </c>
      <c r="AZ18" s="74">
        <f t="shared" si="14"/>
        <v>5.7004421336381101</v>
      </c>
      <c r="BA18" s="52">
        <f t="shared" si="15"/>
        <v>2281047.71</v>
      </c>
      <c r="BB18" s="98">
        <f t="shared" si="16"/>
        <v>4.3697788211337898E-3</v>
      </c>
    </row>
    <row r="19" spans="2:54" x14ac:dyDescent="0.25">
      <c r="B19" s="101"/>
      <c r="C19" s="102"/>
      <c r="D19" s="102"/>
      <c r="E19" s="102"/>
      <c r="F19" s="102"/>
      <c r="G19" s="103"/>
      <c r="H19" s="102"/>
      <c r="I19" s="104"/>
      <c r="J19" s="102"/>
      <c r="K19" s="102"/>
      <c r="L19" s="102"/>
      <c r="M19" s="102"/>
      <c r="N19" s="104"/>
      <c r="O19" s="104"/>
      <c r="P19" s="104"/>
      <c r="R19" s="101"/>
      <c r="S19" s="102"/>
      <c r="T19" s="102"/>
      <c r="U19" s="102"/>
      <c r="V19" s="102"/>
      <c r="W19" s="103"/>
      <c r="X19" s="102"/>
      <c r="Y19" s="104"/>
      <c r="Z19" s="102"/>
      <c r="AA19" s="102"/>
      <c r="AB19" s="102"/>
      <c r="AC19" s="102"/>
      <c r="AD19" s="104"/>
      <c r="AE19" s="104"/>
      <c r="AF19" s="104"/>
      <c r="AH19" s="101"/>
      <c r="AI19" s="101"/>
      <c r="AJ19" s="101"/>
      <c r="AK19" s="101"/>
      <c r="AL19" s="102"/>
      <c r="AM19" s="103"/>
      <c r="AN19" s="104"/>
      <c r="AO19" s="104"/>
      <c r="AP19" s="102"/>
      <c r="AQ19" s="102"/>
      <c r="AR19" s="104"/>
      <c r="AS19" s="102"/>
      <c r="AT19" s="102"/>
      <c r="AU19" s="102"/>
      <c r="AV19" s="102"/>
      <c r="AW19" s="104"/>
      <c r="AX19" s="104"/>
      <c r="AY19" s="104"/>
      <c r="AZ19" s="104"/>
      <c r="BA19" s="221"/>
      <c r="BB19" s="104"/>
    </row>
    <row r="20" spans="2:54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R20" s="105" t="s">
        <v>55</v>
      </c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H20" s="105" t="s">
        <v>55</v>
      </c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</row>
    <row r="21" spans="2:54" ht="39" customHeight="1" x14ac:dyDescent="0.25">
      <c r="B21" s="268" t="s">
        <v>165</v>
      </c>
      <c r="C21" s="268"/>
      <c r="D21" s="268"/>
      <c r="E21" s="268"/>
      <c r="F21" s="268"/>
      <c r="G21" s="268"/>
      <c r="H21" s="268"/>
      <c r="I21" s="268"/>
      <c r="J21" s="268"/>
      <c r="K21" s="268"/>
      <c r="L21" s="268"/>
      <c r="M21" s="268"/>
      <c r="N21" s="268"/>
      <c r="O21" s="268"/>
      <c r="P21" s="268"/>
      <c r="R21" s="268" t="s">
        <v>166</v>
      </c>
      <c r="S21" s="268"/>
      <c r="T21" s="268"/>
      <c r="U21" s="268"/>
      <c r="V21" s="268"/>
      <c r="W21" s="268"/>
      <c r="X21" s="268"/>
      <c r="Y21" s="268"/>
      <c r="Z21" s="268"/>
      <c r="AA21" s="268"/>
      <c r="AB21" s="268"/>
      <c r="AC21" s="268"/>
      <c r="AD21" s="268"/>
      <c r="AE21" s="268"/>
      <c r="AF21" s="268"/>
      <c r="AH21" s="309" t="s">
        <v>167</v>
      </c>
      <c r="AI21" s="309"/>
      <c r="AJ21" s="309"/>
      <c r="AK21" s="309"/>
      <c r="AL21" s="309"/>
      <c r="AM21" s="309"/>
      <c r="AN21" s="309"/>
      <c r="AO21" s="309"/>
      <c r="AP21" s="309"/>
      <c r="AQ21" s="309"/>
      <c r="AR21" s="309"/>
      <c r="AS21" s="309"/>
      <c r="AT21" s="309"/>
      <c r="AU21" s="309"/>
      <c r="AV21" s="309"/>
      <c r="AW21" s="309"/>
      <c r="AX21" s="309"/>
      <c r="AY21" s="309"/>
      <c r="AZ21" s="309"/>
      <c r="BA21" s="309"/>
      <c r="BB21" s="309"/>
    </row>
    <row r="22" spans="2:54" ht="24" customHeight="1" x14ac:dyDescent="0.25">
      <c r="B22" s="268" t="s">
        <v>168</v>
      </c>
      <c r="C22" s="268"/>
      <c r="D22" s="268"/>
      <c r="E22" s="268"/>
      <c r="F22" s="268"/>
      <c r="G22" s="268"/>
      <c r="H22" s="268"/>
      <c r="I22" s="268"/>
      <c r="J22" s="268"/>
      <c r="K22" s="268"/>
      <c r="L22" s="268"/>
      <c r="M22" s="268"/>
      <c r="N22" s="268"/>
      <c r="O22" s="268"/>
      <c r="P22" s="268"/>
      <c r="R22" s="310" t="s">
        <v>169</v>
      </c>
      <c r="S22" s="310"/>
      <c r="T22" s="310"/>
      <c r="U22" s="310"/>
      <c r="V22" s="310"/>
      <c r="W22" s="310"/>
      <c r="X22" s="310"/>
      <c r="Y22" s="310"/>
      <c r="Z22" s="310"/>
      <c r="AA22" s="310"/>
      <c r="AB22" s="310"/>
      <c r="AC22" s="310"/>
      <c r="AD22" s="310"/>
      <c r="AE22" s="310"/>
      <c r="AF22" s="310"/>
      <c r="AP22" s="120"/>
      <c r="AQ22" s="120"/>
      <c r="AW22" s="52">
        <f>AW11/N11</f>
        <v>11239.82433852326</v>
      </c>
    </row>
    <row r="23" spans="2:54" x14ac:dyDescent="0.25">
      <c r="B23" s="268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R23" s="222"/>
      <c r="S23" s="222"/>
      <c r="T23" s="222"/>
      <c r="U23" s="222"/>
      <c r="V23" s="222"/>
      <c r="W23" s="222"/>
      <c r="X23" s="222"/>
      <c r="Y23" s="222"/>
      <c r="Z23" s="222"/>
      <c r="AA23" s="222"/>
      <c r="AB23" s="222"/>
      <c r="AC23" s="222"/>
      <c r="AD23" s="222"/>
      <c r="AE23" s="222"/>
      <c r="AF23" s="222"/>
    </row>
    <row r="27" spans="2:54" ht="50.25" customHeight="1" thickBot="1" x14ac:dyDescent="0.3">
      <c r="B27" s="270" t="s">
        <v>170</v>
      </c>
      <c r="C27" s="270"/>
      <c r="D27" s="270"/>
      <c r="E27" s="270"/>
      <c r="F27" s="270"/>
      <c r="G27" s="270"/>
      <c r="H27" s="270"/>
      <c r="I27" s="270"/>
      <c r="R27" s="270" t="s">
        <v>171</v>
      </c>
      <c r="S27" s="270"/>
      <c r="T27" s="270"/>
      <c r="U27" s="270"/>
      <c r="V27" s="270"/>
      <c r="W27" s="270"/>
      <c r="X27" s="270"/>
      <c r="Y27" s="270"/>
      <c r="AH27" s="270" t="s">
        <v>172</v>
      </c>
      <c r="AI27" s="270"/>
      <c r="AJ27" s="270"/>
      <c r="AK27" s="270"/>
      <c r="AL27" s="270"/>
      <c r="AM27" s="270"/>
      <c r="AN27" s="270"/>
      <c r="AO27" s="270"/>
    </row>
    <row r="28" spans="2:54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R28" s="83"/>
      <c r="S28" s="83"/>
      <c r="T28" s="83"/>
      <c r="U28" s="83"/>
      <c r="V28" s="83"/>
      <c r="W28" s="83"/>
      <c r="X28" s="83"/>
      <c r="Y28" s="84"/>
      <c r="AH28" s="84"/>
      <c r="AI28" s="84"/>
      <c r="AJ28" s="84"/>
      <c r="AK28" s="84"/>
      <c r="AL28" s="84"/>
      <c r="AM28" s="84"/>
      <c r="AN28" s="84"/>
      <c r="AO28" s="84"/>
    </row>
    <row r="29" spans="2:54" ht="30.75" thickBot="1" x14ac:dyDescent="0.3">
      <c r="B29" s="85"/>
      <c r="C29" s="182">
        <v>2019</v>
      </c>
      <c r="D29" s="182">
        <v>2020</v>
      </c>
      <c r="E29" s="182">
        <v>2021</v>
      </c>
      <c r="F29" s="182">
        <v>2022</v>
      </c>
      <c r="G29" s="182">
        <v>2023</v>
      </c>
      <c r="H29" s="14" t="str">
        <f>CONCATENATE("var. ",RIGHT(G29,2),"/",RIGHT(F29,2))</f>
        <v>var. 23/22</v>
      </c>
      <c r="I29" s="204" t="str">
        <f>CONCATENATE("var. ",RIGHT(G29,2),"/",RIGHT(D29,2))</f>
        <v>var. 23/20</v>
      </c>
      <c r="R29" s="85"/>
      <c r="S29" s="182">
        <v>2019</v>
      </c>
      <c r="T29" s="182">
        <v>2020</v>
      </c>
      <c r="U29" s="182">
        <v>2021</v>
      </c>
      <c r="V29" s="182">
        <v>2022</v>
      </c>
      <c r="W29" s="182">
        <v>2023</v>
      </c>
      <c r="X29" s="14" t="str">
        <f>CONCATENATE("var. ",RIGHT(W29,2),"/",RIGHT(V29,2))</f>
        <v>var. 23/22</v>
      </c>
      <c r="Y29" s="204" t="str">
        <f>CONCATENATE("var. ",RIGHT(W29,2),"/",RIGHT(T29,2))</f>
        <v>var. 23/20</v>
      </c>
      <c r="AH29" s="85"/>
      <c r="AI29" s="182">
        <v>2019</v>
      </c>
      <c r="AJ29" s="182">
        <v>2020</v>
      </c>
      <c r="AK29" s="182">
        <v>2021</v>
      </c>
      <c r="AL29" s="182">
        <v>2022</v>
      </c>
      <c r="AM29" s="182">
        <v>2023</v>
      </c>
      <c r="AN29" s="14" t="str">
        <f>CONCATENATE("var. ",RIGHT(AM29,2),"/",RIGHT(AL29,2))</f>
        <v>var. 23/22</v>
      </c>
      <c r="AO29" s="204" t="str">
        <f>CONCATENATE("var. ",RIGHT(AM29,2),"/",RIGHT(AJ29,2))</f>
        <v>var. 23/20</v>
      </c>
    </row>
    <row r="30" spans="2:54" ht="15.75" x14ac:dyDescent="0.25">
      <c r="B30" s="207" t="s">
        <v>43</v>
      </c>
      <c r="C30" s="208">
        <v>87.94</v>
      </c>
      <c r="D30" s="208">
        <v>95.05</v>
      </c>
      <c r="E30" s="208">
        <v>99.07</v>
      </c>
      <c r="F30" s="208">
        <v>105.63</v>
      </c>
      <c r="G30" s="208">
        <v>113.88</v>
      </c>
      <c r="H30" s="132">
        <f>G30/F30-1</f>
        <v>7.8102811701221242E-2</v>
      </c>
      <c r="I30" s="132">
        <f t="shared" ref="I30:I40" si="18">G30/D30-1</f>
        <v>0.19810625986322994</v>
      </c>
      <c r="R30" s="207" t="s">
        <v>43</v>
      </c>
      <c r="S30" s="208">
        <v>70.459999999999994</v>
      </c>
      <c r="T30" s="208">
        <v>47.83</v>
      </c>
      <c r="U30" s="208">
        <v>53</v>
      </c>
      <c r="V30" s="208">
        <v>80.58</v>
      </c>
      <c r="W30" s="208">
        <v>93.24</v>
      </c>
      <c r="X30" s="132">
        <f>W30/V30-1</f>
        <v>0.15711094564408046</v>
      </c>
      <c r="Y30" s="132">
        <f t="shared" ref="Y30:Y40" si="19">W30/T30-1</f>
        <v>0.94940413966130044</v>
      </c>
      <c r="AH30" s="207" t="s">
        <v>43</v>
      </c>
      <c r="AI30" s="214">
        <v>1422023576.4000001</v>
      </c>
      <c r="AJ30" s="214">
        <v>477122731.20999998</v>
      </c>
      <c r="AK30" s="214">
        <v>651901800.17999995</v>
      </c>
      <c r="AL30" s="214">
        <v>1528879517.8</v>
      </c>
      <c r="AM30" s="214">
        <v>1797799676.5999999</v>
      </c>
      <c r="AN30" s="132">
        <f>AM30/AL30-1</f>
        <v>0.1758936238396116</v>
      </c>
      <c r="AO30" s="132">
        <f t="shared" ref="AO30:AO40" si="20">AM30/AJ30-1</f>
        <v>2.7680025683134333</v>
      </c>
    </row>
    <row r="31" spans="2:54" ht="15.75" customHeight="1" x14ac:dyDescent="0.25">
      <c r="B31" s="15" t="s">
        <v>44</v>
      </c>
      <c r="C31" s="216">
        <v>107.11</v>
      </c>
      <c r="D31" s="216">
        <v>119.42</v>
      </c>
      <c r="E31" s="216">
        <v>126.49</v>
      </c>
      <c r="F31" s="216">
        <v>131.02000000000001</v>
      </c>
      <c r="G31" s="216">
        <v>139.02000000000001</v>
      </c>
      <c r="H31" s="74">
        <f t="shared" ref="H31:H35" si="21">G31/F31-1</f>
        <v>6.1059380247290518E-2</v>
      </c>
      <c r="I31" s="74">
        <f t="shared" si="18"/>
        <v>0.16412661195779599</v>
      </c>
      <c r="R31" s="15" t="s">
        <v>44</v>
      </c>
      <c r="S31" s="216">
        <v>89.94</v>
      </c>
      <c r="T31" s="217">
        <v>61.17</v>
      </c>
      <c r="U31" s="217">
        <v>72.88</v>
      </c>
      <c r="V31" s="217">
        <v>107.72</v>
      </c>
      <c r="W31" s="217">
        <v>119.35</v>
      </c>
      <c r="X31" s="74">
        <f t="shared" ref="X31:X40" si="22">W31/V31-1</f>
        <v>0.10796509468993687</v>
      </c>
      <c r="Y31" s="74">
        <f t="shared" si="19"/>
        <v>0.95111982998201716</v>
      </c>
      <c r="AH31" s="15" t="s">
        <v>44</v>
      </c>
      <c r="AI31" s="219">
        <v>636659325.91999996</v>
      </c>
      <c r="AJ31" s="220">
        <v>217815325.03999999</v>
      </c>
      <c r="AK31" s="220">
        <v>333738906.93000001</v>
      </c>
      <c r="AL31" s="220">
        <v>743382276.49000001</v>
      </c>
      <c r="AM31" s="220">
        <v>857710368.34000003</v>
      </c>
      <c r="AN31" s="74">
        <f t="shared" ref="AN31:AN40" si="23">AM31/AL31-1</f>
        <v>0.15379448160886833</v>
      </c>
      <c r="AO31" s="74">
        <f t="shared" si="20"/>
        <v>2.9377870596684992</v>
      </c>
    </row>
    <row r="32" spans="2:54" ht="15.75" customHeight="1" x14ac:dyDescent="0.25">
      <c r="B32" s="19" t="s">
        <v>45</v>
      </c>
      <c r="C32" s="216">
        <v>84.930000000000021</v>
      </c>
      <c r="D32" s="216">
        <v>89.5</v>
      </c>
      <c r="E32" s="216">
        <v>85.87</v>
      </c>
      <c r="F32" s="216">
        <v>93.47</v>
      </c>
      <c r="G32" s="216">
        <v>101.28999999999999</v>
      </c>
      <c r="H32" s="74">
        <f t="shared" si="21"/>
        <v>8.366320744623934E-2</v>
      </c>
      <c r="I32" s="74">
        <f t="shared" si="18"/>
        <v>0.13173184357541889</v>
      </c>
      <c r="R32" s="19" t="s">
        <v>45</v>
      </c>
      <c r="S32" s="216">
        <v>68.489999999999995</v>
      </c>
      <c r="T32" s="217">
        <v>44.55</v>
      </c>
      <c r="U32" s="217">
        <v>43.14</v>
      </c>
      <c r="V32" s="217">
        <v>71.23</v>
      </c>
      <c r="W32" s="217">
        <v>83.79</v>
      </c>
      <c r="X32" s="74">
        <f t="shared" si="22"/>
        <v>0.1763301979503018</v>
      </c>
      <c r="Y32" s="74">
        <f t="shared" si="19"/>
        <v>0.88080808080808115</v>
      </c>
      <c r="AH32" s="19" t="s">
        <v>45</v>
      </c>
      <c r="AI32" s="219">
        <v>393325543.29000002</v>
      </c>
      <c r="AJ32" s="220">
        <v>122348722.31</v>
      </c>
      <c r="AK32" s="220">
        <v>137154616.22</v>
      </c>
      <c r="AL32" s="220">
        <v>381071528.48000002</v>
      </c>
      <c r="AM32" s="220">
        <v>437636228.67000002</v>
      </c>
      <c r="AN32" s="74">
        <f t="shared" si="23"/>
        <v>0.14843591284718283</v>
      </c>
      <c r="AO32" s="74">
        <f t="shared" si="20"/>
        <v>2.5769578987604222</v>
      </c>
    </row>
    <row r="33" spans="2:44" ht="15.75" customHeight="1" x14ac:dyDescent="0.25">
      <c r="B33" s="19" t="s">
        <v>46</v>
      </c>
      <c r="C33" s="216">
        <v>67.28</v>
      </c>
      <c r="D33" s="216">
        <v>70.819999999999993</v>
      </c>
      <c r="E33" s="216">
        <v>66.41</v>
      </c>
      <c r="F33" s="216">
        <v>77.45</v>
      </c>
      <c r="G33" s="216">
        <v>80.180000000000007</v>
      </c>
      <c r="H33" s="74">
        <f t="shared" si="21"/>
        <v>3.5248547449967749E-2</v>
      </c>
      <c r="I33" s="74">
        <f t="shared" si="18"/>
        <v>0.13216605478678356</v>
      </c>
      <c r="R33" s="19" t="s">
        <v>46</v>
      </c>
      <c r="S33" s="216">
        <v>47.78</v>
      </c>
      <c r="T33" s="217">
        <v>38.090000000000003</v>
      </c>
      <c r="U33" s="217">
        <v>36.92</v>
      </c>
      <c r="V33" s="217">
        <v>53.920000000000009</v>
      </c>
      <c r="W33" s="217">
        <v>54.70000000000001</v>
      </c>
      <c r="X33" s="74">
        <f t="shared" si="22"/>
        <v>1.4465875370919923E-2</v>
      </c>
      <c r="Y33" s="74">
        <f t="shared" si="19"/>
        <v>0.43607245996324506</v>
      </c>
      <c r="AH33" s="19" t="s">
        <v>46</v>
      </c>
      <c r="AI33" s="219">
        <v>9017206.9299999997</v>
      </c>
      <c r="AJ33" s="220">
        <v>2812428.07</v>
      </c>
      <c r="AK33" s="220">
        <v>4381169.17</v>
      </c>
      <c r="AL33" s="220">
        <v>8179727.9699999997</v>
      </c>
      <c r="AM33" s="220">
        <v>8858381.8200000003</v>
      </c>
      <c r="AN33" s="74">
        <f t="shared" si="23"/>
        <v>8.2967777472433557E-2</v>
      </c>
      <c r="AO33" s="74">
        <f t="shared" si="20"/>
        <v>2.1497274239621711</v>
      </c>
    </row>
    <row r="34" spans="2:44" ht="15.75" customHeight="1" x14ac:dyDescent="0.25">
      <c r="B34" s="19" t="s">
        <v>47</v>
      </c>
      <c r="C34" s="216">
        <v>145.08000000000001</v>
      </c>
      <c r="D34" s="216">
        <v>135.87</v>
      </c>
      <c r="E34" s="216">
        <v>154.08000000000001</v>
      </c>
      <c r="F34" s="216">
        <v>185.51</v>
      </c>
      <c r="G34" s="216">
        <v>208.15999999999997</v>
      </c>
      <c r="H34" s="74">
        <f t="shared" si="21"/>
        <v>0.1220958438898172</v>
      </c>
      <c r="I34" s="74">
        <f t="shared" si="18"/>
        <v>0.53205269743136796</v>
      </c>
      <c r="R34" s="19" t="s">
        <v>47</v>
      </c>
      <c r="S34" s="216">
        <v>107</v>
      </c>
      <c r="T34" s="217">
        <v>44.86</v>
      </c>
      <c r="U34" s="217">
        <v>46.13</v>
      </c>
      <c r="V34" s="217">
        <v>94.79</v>
      </c>
      <c r="W34" s="217">
        <v>114.31</v>
      </c>
      <c r="X34" s="74">
        <f t="shared" si="22"/>
        <v>0.20592889545310689</v>
      </c>
      <c r="Y34" s="74">
        <f t="shared" si="19"/>
        <v>1.5481497993758362</v>
      </c>
      <c r="AH34" s="19" t="s">
        <v>47</v>
      </c>
      <c r="AI34" s="219">
        <v>61080446.18</v>
      </c>
      <c r="AJ34" s="220">
        <v>19929247.640000001</v>
      </c>
      <c r="AK34" s="220">
        <v>22694182.550000001</v>
      </c>
      <c r="AL34" s="220">
        <v>56687870.049999997</v>
      </c>
      <c r="AM34" s="220">
        <v>62672686.409999996</v>
      </c>
      <c r="AN34" s="74">
        <f t="shared" si="23"/>
        <v>0.10557490261534364</v>
      </c>
      <c r="AO34" s="74">
        <f t="shared" si="20"/>
        <v>2.1447592775258419</v>
      </c>
    </row>
    <row r="35" spans="2:44" ht="15.75" customHeight="1" x14ac:dyDescent="0.25">
      <c r="B35" s="19" t="s">
        <v>48</v>
      </c>
      <c r="C35" s="216">
        <v>53.04999999999999</v>
      </c>
      <c r="D35" s="216">
        <v>53.52</v>
      </c>
      <c r="E35" s="216">
        <v>51.25</v>
      </c>
      <c r="F35" s="216">
        <v>59.12</v>
      </c>
      <c r="G35" s="216">
        <v>65.87</v>
      </c>
      <c r="H35" s="74">
        <f t="shared" si="21"/>
        <v>0.11417456021650896</v>
      </c>
      <c r="I35" s="74">
        <f t="shared" si="18"/>
        <v>0.23075485799701045</v>
      </c>
      <c r="R35" s="19" t="s">
        <v>48</v>
      </c>
      <c r="S35" s="216">
        <v>41.28</v>
      </c>
      <c r="T35" s="217">
        <v>28.760000000000005</v>
      </c>
      <c r="U35" s="217">
        <v>28.24</v>
      </c>
      <c r="V35" s="217">
        <v>42.01</v>
      </c>
      <c r="W35" s="217">
        <v>51.99</v>
      </c>
      <c r="X35" s="74">
        <f t="shared" si="22"/>
        <v>0.23756248512258993</v>
      </c>
      <c r="Y35" s="74">
        <f t="shared" si="19"/>
        <v>0.80771905424200252</v>
      </c>
      <c r="AH35" s="19" t="s">
        <v>48</v>
      </c>
      <c r="AI35" s="219">
        <v>155171276.53999999</v>
      </c>
      <c r="AJ35" s="220">
        <v>46497100.399999999</v>
      </c>
      <c r="AK35" s="220">
        <v>54944687.289999999</v>
      </c>
      <c r="AL35" s="220">
        <v>136922674.63999999</v>
      </c>
      <c r="AM35" s="220">
        <v>177625996.66999999</v>
      </c>
      <c r="AN35" s="74">
        <f t="shared" si="23"/>
        <v>0.29727232642086521</v>
      </c>
      <c r="AO35" s="74">
        <f t="shared" si="20"/>
        <v>2.8201521200663944</v>
      </c>
    </row>
    <row r="36" spans="2:44" x14ac:dyDescent="0.25">
      <c r="B36" s="19" t="s">
        <v>49</v>
      </c>
      <c r="C36" s="216">
        <v>81.38</v>
      </c>
      <c r="D36" s="216">
        <v>86.79</v>
      </c>
      <c r="E36" s="216">
        <v>84.44</v>
      </c>
      <c r="F36" s="216">
        <v>89.45</v>
      </c>
      <c r="G36" s="216">
        <v>98.5</v>
      </c>
      <c r="H36" s="74">
        <f>G36/F36-1</f>
        <v>0.10117384013415309</v>
      </c>
      <c r="I36" s="74">
        <f t="shared" si="18"/>
        <v>0.13492337826938572</v>
      </c>
      <c r="R36" s="19" t="s">
        <v>49</v>
      </c>
      <c r="S36" s="216">
        <v>51.62</v>
      </c>
      <c r="T36" s="217">
        <v>49.1</v>
      </c>
      <c r="U36" s="217">
        <v>45.63</v>
      </c>
      <c r="V36" s="217">
        <v>64.64</v>
      </c>
      <c r="W36" s="217">
        <v>73.62</v>
      </c>
      <c r="X36" s="74">
        <f t="shared" si="22"/>
        <v>0.13892326732673266</v>
      </c>
      <c r="Y36" s="74">
        <f t="shared" si="19"/>
        <v>0.49938900203666003</v>
      </c>
      <c r="AH36" s="19" t="s">
        <v>49</v>
      </c>
      <c r="AI36" s="219">
        <v>6868734.8799999999</v>
      </c>
      <c r="AJ36" s="220">
        <v>3114952.08</v>
      </c>
      <c r="AK36" s="220">
        <v>4498900.47</v>
      </c>
      <c r="AL36" s="220">
        <v>7864755.4299999997</v>
      </c>
      <c r="AM36" s="220">
        <v>9097368.0999999996</v>
      </c>
      <c r="AN36" s="74">
        <f t="shared" si="23"/>
        <v>0.15672612848178558</v>
      </c>
      <c r="AO36" s="74">
        <f t="shared" si="20"/>
        <v>1.9205483315171898</v>
      </c>
    </row>
    <row r="37" spans="2:44" x14ac:dyDescent="0.25">
      <c r="B37" s="19" t="s">
        <v>50</v>
      </c>
      <c r="C37" s="216">
        <v>85.19</v>
      </c>
      <c r="D37" s="216">
        <v>106.13</v>
      </c>
      <c r="E37" s="216">
        <v>125.31</v>
      </c>
      <c r="F37" s="216">
        <v>128.06</v>
      </c>
      <c r="G37" s="216">
        <v>149.08000000000001</v>
      </c>
      <c r="H37" s="74">
        <f t="shared" ref="H37:H40" si="24">G37/F37-1</f>
        <v>0.16414180852725302</v>
      </c>
      <c r="I37" s="74">
        <f t="shared" si="18"/>
        <v>0.40469235842834284</v>
      </c>
      <c r="R37" s="19" t="s">
        <v>50</v>
      </c>
      <c r="S37" s="216">
        <v>67.78</v>
      </c>
      <c r="T37" s="217">
        <v>64.31</v>
      </c>
      <c r="U37" s="217">
        <v>82.55</v>
      </c>
      <c r="V37" s="217">
        <v>96.70999999999998</v>
      </c>
      <c r="W37" s="217">
        <v>122.12</v>
      </c>
      <c r="X37" s="74">
        <f t="shared" si="22"/>
        <v>0.26274428704373931</v>
      </c>
      <c r="Y37" s="74">
        <f t="shared" si="19"/>
        <v>0.8989270719950242</v>
      </c>
      <c r="AH37" s="19" t="s">
        <v>50</v>
      </c>
      <c r="AI37" s="219">
        <v>42420393.43</v>
      </c>
      <c r="AJ37" s="220">
        <v>18804870.850000001</v>
      </c>
      <c r="AK37" s="220">
        <v>30921945.879999999</v>
      </c>
      <c r="AL37" s="220">
        <v>58482134.030000001</v>
      </c>
      <c r="AM37" s="220">
        <v>79534420.480000004</v>
      </c>
      <c r="AN37" s="74">
        <f t="shared" si="23"/>
        <v>0.35997808218148575</v>
      </c>
      <c r="AO37" s="74">
        <f t="shared" si="20"/>
        <v>3.2294584799022958</v>
      </c>
    </row>
    <row r="38" spans="2:44" x14ac:dyDescent="0.25">
      <c r="B38" s="19" t="s">
        <v>51</v>
      </c>
      <c r="C38" s="216">
        <v>63.43</v>
      </c>
      <c r="D38" s="216">
        <v>64.19</v>
      </c>
      <c r="E38" s="216">
        <v>68.989999999999995</v>
      </c>
      <c r="F38" s="216">
        <v>76.34</v>
      </c>
      <c r="G38" s="216">
        <v>86.65</v>
      </c>
      <c r="H38" s="74">
        <f t="shared" si="24"/>
        <v>0.13505370709981657</v>
      </c>
      <c r="I38" s="74">
        <f t="shared" si="18"/>
        <v>0.34989873812120287</v>
      </c>
      <c r="R38" s="19" t="s">
        <v>51</v>
      </c>
      <c r="S38" s="216">
        <v>43.26</v>
      </c>
      <c r="T38" s="217">
        <v>33.54</v>
      </c>
      <c r="U38" s="217">
        <v>37.840000000000003</v>
      </c>
      <c r="V38" s="217">
        <v>53.16</v>
      </c>
      <c r="W38" s="217">
        <v>62.04999999999999</v>
      </c>
      <c r="X38" s="74">
        <f t="shared" si="22"/>
        <v>0.16723100075244535</v>
      </c>
      <c r="Y38" s="74">
        <f t="shared" si="19"/>
        <v>0.85002981514609388</v>
      </c>
      <c r="AH38" s="19" t="s">
        <v>51</v>
      </c>
      <c r="AI38" s="219">
        <v>23173738.510000002</v>
      </c>
      <c r="AJ38" s="220">
        <v>10173605.369999999</v>
      </c>
      <c r="AK38" s="220">
        <v>16610861.380000001</v>
      </c>
      <c r="AL38" s="220">
        <v>27747259.210000001</v>
      </c>
      <c r="AM38" s="220">
        <v>33504230.199999999</v>
      </c>
      <c r="AN38" s="74">
        <f t="shared" si="23"/>
        <v>0.20747890616617037</v>
      </c>
      <c r="AO38" s="74">
        <f t="shared" si="20"/>
        <v>2.2932504241610858</v>
      </c>
    </row>
    <row r="39" spans="2:44" x14ac:dyDescent="0.25">
      <c r="B39" s="19" t="s">
        <v>52</v>
      </c>
      <c r="C39" s="216">
        <v>92.8</v>
      </c>
      <c r="D39" s="216">
        <v>102.24</v>
      </c>
      <c r="E39" s="216">
        <v>98.71</v>
      </c>
      <c r="F39" s="216">
        <v>114.5</v>
      </c>
      <c r="G39" s="216">
        <v>129.04</v>
      </c>
      <c r="H39" s="74">
        <f t="shared" si="24"/>
        <v>0.12698689956331877</v>
      </c>
      <c r="I39" s="74">
        <f t="shared" si="18"/>
        <v>0.2621283255086071</v>
      </c>
      <c r="R39" s="19" t="s">
        <v>52</v>
      </c>
      <c r="S39" s="216">
        <v>71.48</v>
      </c>
      <c r="T39" s="217">
        <v>50.94</v>
      </c>
      <c r="U39" s="217">
        <v>53.72</v>
      </c>
      <c r="V39" s="217">
        <v>88.72</v>
      </c>
      <c r="W39" s="217">
        <v>108.87</v>
      </c>
      <c r="X39" s="74">
        <f t="shared" si="22"/>
        <v>0.22711902614968449</v>
      </c>
      <c r="Y39" s="74">
        <f t="shared" si="19"/>
        <v>1.1372202591283864</v>
      </c>
      <c r="AH39" s="19" t="s">
        <v>52</v>
      </c>
      <c r="AI39" s="219">
        <v>73857149.140000001</v>
      </c>
      <c r="AJ39" s="220">
        <v>28411183</v>
      </c>
      <c r="AK39" s="220">
        <v>34127770.07</v>
      </c>
      <c r="AL39" s="220">
        <v>88124626.280000001</v>
      </c>
      <c r="AM39" s="220">
        <v>107018992.04000001</v>
      </c>
      <c r="AN39" s="74">
        <f t="shared" si="23"/>
        <v>0.214405059715846</v>
      </c>
      <c r="AO39" s="74">
        <f t="shared" si="20"/>
        <v>2.7667911272825214</v>
      </c>
    </row>
    <row r="40" spans="2:44" x14ac:dyDescent="0.25">
      <c r="B40" s="23" t="s">
        <v>53</v>
      </c>
      <c r="C40" s="216">
        <v>55.1</v>
      </c>
      <c r="D40" s="216">
        <v>58.1</v>
      </c>
      <c r="E40" s="216">
        <v>74.28</v>
      </c>
      <c r="F40" s="216">
        <v>64.23</v>
      </c>
      <c r="G40" s="216">
        <v>69.86</v>
      </c>
      <c r="H40" s="74">
        <f t="shared" si="24"/>
        <v>8.7653744356219754E-2</v>
      </c>
      <c r="I40" s="74">
        <f t="shared" si="18"/>
        <v>0.2024096385542169</v>
      </c>
      <c r="R40" s="23" t="s">
        <v>53</v>
      </c>
      <c r="S40" s="216">
        <v>39.85</v>
      </c>
      <c r="T40" s="217">
        <v>22.7</v>
      </c>
      <c r="U40" s="217">
        <v>29.35</v>
      </c>
      <c r="V40" s="217">
        <v>43.18</v>
      </c>
      <c r="W40" s="217">
        <v>54</v>
      </c>
      <c r="X40" s="74">
        <f t="shared" si="22"/>
        <v>0.25057897174617882</v>
      </c>
      <c r="Y40" s="74">
        <f t="shared" si="19"/>
        <v>1.3788546255506611</v>
      </c>
      <c r="AH40" s="23" t="s">
        <v>53</v>
      </c>
      <c r="AI40" s="219">
        <v>20449761.57</v>
      </c>
      <c r="AJ40" s="220">
        <v>7215296.4500000002</v>
      </c>
      <c r="AK40" s="220">
        <v>12828760.220000001</v>
      </c>
      <c r="AL40" s="220">
        <v>20416665.23</v>
      </c>
      <c r="AM40" s="220">
        <v>24141003.859999999</v>
      </c>
      <c r="AN40" s="74">
        <f t="shared" si="23"/>
        <v>0.18241659879535566</v>
      </c>
      <c r="AO40" s="74">
        <f t="shared" si="20"/>
        <v>2.3458090083048493</v>
      </c>
    </row>
    <row r="41" spans="2:44" x14ac:dyDescent="0.25">
      <c r="B41" s="101"/>
      <c r="C41" s="102"/>
      <c r="D41" s="102"/>
      <c r="E41" s="102"/>
      <c r="F41" s="102"/>
      <c r="G41" s="103"/>
      <c r="H41" s="102"/>
      <c r="I41" s="104"/>
      <c r="R41" s="101"/>
      <c r="S41" s="102"/>
      <c r="T41" s="102"/>
      <c r="U41" s="102"/>
      <c r="V41" s="102"/>
      <c r="W41" s="103"/>
      <c r="X41" s="102"/>
      <c r="Y41" s="104"/>
      <c r="AH41" s="101"/>
      <c r="AI41" s="101"/>
      <c r="AJ41" s="101"/>
      <c r="AK41" s="101"/>
      <c r="AL41" s="102"/>
      <c r="AM41" s="103"/>
      <c r="AN41" s="104"/>
      <c r="AO41" s="104"/>
    </row>
    <row r="42" spans="2:44" x14ac:dyDescent="0.25">
      <c r="B42" s="308" t="s">
        <v>55</v>
      </c>
      <c r="C42" s="308"/>
      <c r="D42" s="308"/>
      <c r="E42" s="308"/>
      <c r="F42" s="308"/>
      <c r="G42" s="308"/>
      <c r="H42" s="308"/>
      <c r="I42" s="308"/>
      <c r="R42" s="308" t="s">
        <v>55</v>
      </c>
      <c r="S42" s="308"/>
      <c r="T42" s="308"/>
      <c r="U42" s="308"/>
      <c r="V42" s="308"/>
      <c r="W42" s="308"/>
      <c r="X42" s="308"/>
      <c r="Y42" s="308"/>
      <c r="AH42" s="105" t="s">
        <v>55</v>
      </c>
      <c r="AI42" s="105"/>
      <c r="AJ42" s="105"/>
      <c r="AK42" s="105"/>
      <c r="AL42" s="105"/>
      <c r="AM42" s="105"/>
      <c r="AN42" s="105"/>
      <c r="AO42" s="105"/>
    </row>
    <row r="43" spans="2:44" ht="39" customHeight="1" x14ac:dyDescent="0.25">
      <c r="B43" s="268" t="s">
        <v>165</v>
      </c>
      <c r="C43" s="268"/>
      <c r="D43" s="268"/>
      <c r="E43" s="268"/>
      <c r="F43" s="268"/>
      <c r="G43" s="268"/>
      <c r="H43" s="268"/>
      <c r="I43" s="268"/>
      <c r="R43" s="268" t="s">
        <v>166</v>
      </c>
      <c r="S43" s="268"/>
      <c r="T43" s="268"/>
      <c r="U43" s="268"/>
      <c r="V43" s="268"/>
      <c r="W43" s="268"/>
      <c r="X43" s="268"/>
      <c r="Y43" s="268"/>
      <c r="AH43" s="309" t="s">
        <v>167</v>
      </c>
      <c r="AI43" s="309"/>
      <c r="AJ43" s="309"/>
      <c r="AK43" s="309"/>
      <c r="AL43" s="309"/>
      <c r="AM43" s="309"/>
      <c r="AN43" s="309"/>
      <c r="AO43" s="309"/>
      <c r="AP43" s="309"/>
      <c r="AQ43" s="309"/>
      <c r="AR43" s="309"/>
    </row>
    <row r="44" spans="2:44" ht="24" customHeight="1" x14ac:dyDescent="0.25">
      <c r="B44" s="268" t="s">
        <v>168</v>
      </c>
      <c r="C44" s="268"/>
      <c r="D44" s="268"/>
      <c r="E44" s="268"/>
      <c r="F44" s="268"/>
      <c r="G44" s="268"/>
      <c r="H44" s="268"/>
      <c r="I44" s="268"/>
      <c r="R44" s="310" t="s">
        <v>169</v>
      </c>
      <c r="S44" s="310"/>
      <c r="T44" s="310"/>
      <c r="U44" s="310"/>
      <c r="V44" s="310"/>
      <c r="W44" s="310"/>
      <c r="X44" s="310"/>
      <c r="Y44" s="310"/>
      <c r="AI44" s="120"/>
      <c r="AJ44" s="120"/>
    </row>
  </sheetData>
  <mergeCells count="19">
    <mergeCell ref="AH27:AO27"/>
    <mergeCell ref="B5:P5"/>
    <mergeCell ref="R5:AF5"/>
    <mergeCell ref="AH5:BB5"/>
    <mergeCell ref="B21:P21"/>
    <mergeCell ref="R21:AF21"/>
    <mergeCell ref="AH21:BB21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43:AR43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587D2-6DE9-438E-9E66-F9F4B970861C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27C8EE-170F-42D2-96E2-457667FBC5B6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314</v>
      </c>
      <c r="C1" s="1"/>
      <c r="D1" s="1"/>
      <c r="F1" s="223"/>
      <c r="G1" s="223"/>
      <c r="H1" s="223"/>
      <c r="J1" s="223"/>
    </row>
    <row r="3" spans="1:31" s="4" customFormat="1" ht="25.5" customHeight="1" thickBot="1" x14ac:dyDescent="0.3">
      <c r="B3" s="62" t="s">
        <v>315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2" t="s">
        <v>262</v>
      </c>
      <c r="D5" s="172" t="s">
        <v>263</v>
      </c>
      <c r="E5" s="172" t="s">
        <v>269</v>
      </c>
      <c r="F5" s="172" t="s">
        <v>264</v>
      </c>
      <c r="G5" s="173" t="str">
        <f>CONCATENATE("var. ",RIGHT(F5,2),"/",RIGHT(E5,2))</f>
        <v>var. 22/21</v>
      </c>
      <c r="H5" s="173" t="str">
        <f>CONCATENATE("dif. ",RIGHT(F5,2),"/",RIGHT(E5,2))</f>
        <v>dif. 22/21</v>
      </c>
      <c r="I5" s="173" t="str">
        <f>CONCATENATE("%/s total España ",RIGHT(F5,4))</f>
        <v>%/s total España 2022</v>
      </c>
      <c r="J5" s="172" t="s">
        <v>265</v>
      </c>
      <c r="K5" s="173" t="str">
        <f>CONCATENATE("var. ",RIGHT(J5,2),"/",RIGHT(F5,2))</f>
        <v>var. 23/22</v>
      </c>
      <c r="L5" s="173" t="str">
        <f>CONCATENATE("dif. ",RIGHT(J5,2),"/",RIGHT(F5,2))</f>
        <v>dif. 23/22</v>
      </c>
      <c r="M5" s="173" t="str">
        <f>CONCATENATE("%/s total España ",RIGHT(J5,4))</f>
        <v>%/s total España 2023</v>
      </c>
      <c r="N5" s="172" t="s">
        <v>266</v>
      </c>
      <c r="O5" s="173" t="str">
        <f>CONCATENATE("var. ",RIGHT(N5,2),"/",RIGHT(J5,2))</f>
        <v>var. 24/23</v>
      </c>
      <c r="P5" s="173" t="str">
        <f>CONCATENATE("dif. ",RIGHT(N5,2),"/",RIGHT(J5,2))</f>
        <v>dif. 24/23</v>
      </c>
      <c r="Q5" s="173" t="str">
        <f>CONCATENATE("var. ",RIGHT(N5,2),"/",RIGHT(C5,2))</f>
        <v>var. 24/19</v>
      </c>
      <c r="R5" s="173" t="str">
        <f>CONCATENATE("dif. ",RIGHT(N5,2),"/",RIGHT(C5,2))</f>
        <v>dif. 24/19</v>
      </c>
      <c r="S5" s="173" t="str">
        <f>CONCATENATE("%/s total España ",RIGHT(N5,4))</f>
        <v>%/s total España 2024</v>
      </c>
      <c r="T5" s="173" t="str">
        <f>CONCATENATE("%/s total Turistas ",RIGHT(N5,4))</f>
        <v>%/s total Turistas 2024</v>
      </c>
      <c r="AE5" s="1"/>
    </row>
    <row r="6" spans="1:31" s="4" customFormat="1" ht="18.75" x14ac:dyDescent="0.3">
      <c r="B6" s="224" t="s">
        <v>173</v>
      </c>
      <c r="C6" s="225">
        <v>1299411</v>
      </c>
      <c r="D6" s="225">
        <v>353830</v>
      </c>
      <c r="E6" s="225">
        <v>492258</v>
      </c>
      <c r="F6" s="225">
        <v>1243535</v>
      </c>
      <c r="G6" s="226">
        <f t="shared" ref="G6:G11" si="0">F6/E6-1</f>
        <v>1.5261854555944239</v>
      </c>
      <c r="H6" s="225">
        <f t="shared" ref="H6:H11" si="1">F6-E6</f>
        <v>751277</v>
      </c>
      <c r="I6" s="226"/>
      <c r="J6" s="225">
        <v>1319978</v>
      </c>
      <c r="K6" s="226">
        <f t="shared" ref="K6:K11" si="2">J6/F6-1</f>
        <v>6.1472334916186533E-2</v>
      </c>
      <c r="L6" s="225">
        <f t="shared" ref="L6:L11" si="3">J6-F6</f>
        <v>76443</v>
      </c>
      <c r="M6" s="226"/>
      <c r="N6" s="225">
        <v>1387823</v>
      </c>
      <c r="O6" s="226">
        <f t="shared" ref="O6:O11" si="4">N6/J6-1</f>
        <v>5.139858391579244E-2</v>
      </c>
      <c r="P6" s="225">
        <f t="shared" ref="P6:P11" si="5">N6-J6</f>
        <v>67845</v>
      </c>
      <c r="Q6" s="226">
        <f>N6/C6-1</f>
        <v>6.8040058149423155E-2</v>
      </c>
      <c r="R6" s="225">
        <f>N6-C6</f>
        <v>88412</v>
      </c>
      <c r="S6" s="226"/>
      <c r="T6" s="226"/>
      <c r="V6" s="29"/>
      <c r="AE6" s="1"/>
    </row>
    <row r="7" spans="1:31" ht="18.75" x14ac:dyDescent="0.3">
      <c r="A7" s="4"/>
      <c r="B7" s="224" t="s">
        <v>174</v>
      </c>
      <c r="C7" s="225">
        <v>127819</v>
      </c>
      <c r="D7" s="225">
        <v>46908</v>
      </c>
      <c r="E7" s="225">
        <v>83468</v>
      </c>
      <c r="F7" s="225">
        <v>123951</v>
      </c>
      <c r="G7" s="226">
        <f t="shared" si="0"/>
        <v>0.48501222025207258</v>
      </c>
      <c r="H7" s="225">
        <f t="shared" si="1"/>
        <v>40483</v>
      </c>
      <c r="I7" s="226">
        <f>F7/$F$7</f>
        <v>1</v>
      </c>
      <c r="J7" s="225">
        <v>118966</v>
      </c>
      <c r="K7" s="226">
        <f t="shared" si="2"/>
        <v>-4.0217505304515511E-2</v>
      </c>
      <c r="L7" s="225">
        <f t="shared" si="3"/>
        <v>-4985</v>
      </c>
      <c r="M7" s="226">
        <f>J7/$J$7</f>
        <v>1</v>
      </c>
      <c r="N7" s="225">
        <v>114660</v>
      </c>
      <c r="O7" s="226">
        <f t="shared" si="4"/>
        <v>-3.6195215439705497E-2</v>
      </c>
      <c r="P7" s="225">
        <f t="shared" si="5"/>
        <v>-4306</v>
      </c>
      <c r="Q7" s="226">
        <f t="shared" ref="Q7:Q11" si="6">N7/C7-1</f>
        <v>-0.10295026560996412</v>
      </c>
      <c r="R7" s="225">
        <f t="shared" ref="R7:R11" si="7">N7-C7</f>
        <v>-13159</v>
      </c>
      <c r="S7" s="226">
        <f>N7/$N$7</f>
        <v>1</v>
      </c>
      <c r="T7" s="226">
        <f>N7/$N$6</f>
        <v>8.2618604822084662E-2</v>
      </c>
      <c r="V7" s="29"/>
      <c r="W7" s="79"/>
      <c r="AE7" s="1" t="s">
        <v>175</v>
      </c>
    </row>
    <row r="8" spans="1:31" ht="15.75" x14ac:dyDescent="0.25">
      <c r="A8" s="4"/>
      <c r="B8" s="227" t="s">
        <v>100</v>
      </c>
      <c r="C8" s="228">
        <v>76491</v>
      </c>
      <c r="D8" s="228">
        <v>23619</v>
      </c>
      <c r="E8" s="228">
        <v>39986</v>
      </c>
      <c r="F8" s="228">
        <v>75857</v>
      </c>
      <c r="G8" s="229">
        <f t="shared" si="0"/>
        <v>0.89708898114340019</v>
      </c>
      <c r="H8" s="228">
        <f t="shared" si="1"/>
        <v>35871</v>
      </c>
      <c r="I8" s="229">
        <f>F8/$F$7</f>
        <v>0.61199183548337655</v>
      </c>
      <c r="J8" s="228">
        <v>67064</v>
      </c>
      <c r="K8" s="229">
        <f t="shared" si="2"/>
        <v>-0.1159154725338466</v>
      </c>
      <c r="L8" s="228">
        <f t="shared" si="3"/>
        <v>-8793</v>
      </c>
      <c r="M8" s="229">
        <f>J8/$J$7</f>
        <v>0.56372408923557993</v>
      </c>
      <c r="N8" s="228">
        <v>64415</v>
      </c>
      <c r="O8" s="229">
        <f t="shared" si="4"/>
        <v>-3.9499582488369267E-2</v>
      </c>
      <c r="P8" s="228">
        <f t="shared" si="5"/>
        <v>-2649</v>
      </c>
      <c r="Q8" s="229">
        <f t="shared" si="6"/>
        <v>-0.15787478265416843</v>
      </c>
      <c r="R8" s="228">
        <f t="shared" si="7"/>
        <v>-12076</v>
      </c>
      <c r="S8" s="229">
        <f>N8/$N$7</f>
        <v>0.5617913832199547</v>
      </c>
      <c r="T8" s="229">
        <f>N8/$N$6</f>
        <v>4.6414420282701756E-2</v>
      </c>
      <c r="V8" s="29"/>
      <c r="W8" s="79"/>
      <c r="AE8" s="1" t="s">
        <v>176</v>
      </c>
    </row>
    <row r="9" spans="1:31" s="4" customFormat="1" x14ac:dyDescent="0.25">
      <c r="B9" s="230" t="s">
        <v>103</v>
      </c>
      <c r="C9" s="231">
        <v>51328</v>
      </c>
      <c r="D9" s="231">
        <v>23289</v>
      </c>
      <c r="E9" s="231">
        <v>43482</v>
      </c>
      <c r="F9" s="231">
        <v>48094</v>
      </c>
      <c r="G9" s="232">
        <f t="shared" si="0"/>
        <v>0.10606687824847061</v>
      </c>
      <c r="H9" s="233">
        <f t="shared" si="1"/>
        <v>4612</v>
      </c>
      <c r="I9" s="234">
        <f>F9/$F$7</f>
        <v>0.38800816451662351</v>
      </c>
      <c r="J9" s="231">
        <v>51902</v>
      </c>
      <c r="K9" s="232">
        <f t="shared" si="2"/>
        <v>7.9178275876408799E-2</v>
      </c>
      <c r="L9" s="233">
        <f t="shared" si="3"/>
        <v>3808</v>
      </c>
      <c r="M9" s="234">
        <f>J9/$J$7</f>
        <v>0.43627591076442007</v>
      </c>
      <c r="N9" s="231">
        <v>50245</v>
      </c>
      <c r="O9" s="232">
        <f t="shared" si="4"/>
        <v>-3.1925552001849655E-2</v>
      </c>
      <c r="P9" s="233">
        <f t="shared" si="5"/>
        <v>-1657</v>
      </c>
      <c r="Q9" s="232">
        <f t="shared" si="6"/>
        <v>-2.1099594763092311E-2</v>
      </c>
      <c r="R9" s="233">
        <f t="shared" si="7"/>
        <v>-1083</v>
      </c>
      <c r="S9" s="234">
        <f>N9/$N$7</f>
        <v>0.43820861678004536</v>
      </c>
      <c r="T9" s="234">
        <f>N9/$N$6</f>
        <v>3.6204184539382907E-2</v>
      </c>
      <c r="V9" s="29"/>
      <c r="W9" s="79"/>
      <c r="AE9" s="1" t="s">
        <v>177</v>
      </c>
    </row>
    <row r="10" spans="1:31" s="4" customFormat="1" x14ac:dyDescent="0.25">
      <c r="B10" s="235" t="s">
        <v>178</v>
      </c>
      <c r="C10" s="29">
        <v>40601</v>
      </c>
      <c r="D10" s="29">
        <v>20088</v>
      </c>
      <c r="E10" s="29">
        <v>38551</v>
      </c>
      <c r="F10" s="29">
        <v>38088</v>
      </c>
      <c r="G10" s="22">
        <f t="shared" si="0"/>
        <v>-1.2010064589764169E-2</v>
      </c>
      <c r="H10" s="20">
        <f t="shared" si="1"/>
        <v>-463</v>
      </c>
      <c r="I10" s="31">
        <f>F10/$F$7</f>
        <v>0.30728271655734929</v>
      </c>
      <c r="J10" s="29">
        <v>39043</v>
      </c>
      <c r="K10" s="22">
        <f t="shared" si="2"/>
        <v>2.5073513967653893E-2</v>
      </c>
      <c r="L10" s="20">
        <f t="shared" si="3"/>
        <v>955</v>
      </c>
      <c r="M10" s="31">
        <f>J10/$J$7</f>
        <v>0.32818620446177899</v>
      </c>
      <c r="N10" s="29">
        <v>34737</v>
      </c>
      <c r="O10" s="22">
        <f t="shared" si="4"/>
        <v>-0.11028865609712368</v>
      </c>
      <c r="P10" s="20">
        <f t="shared" si="5"/>
        <v>-4306</v>
      </c>
      <c r="Q10" s="22">
        <f t="shared" si="6"/>
        <v>-0.14442994014925736</v>
      </c>
      <c r="R10" s="20">
        <f t="shared" si="7"/>
        <v>-5864</v>
      </c>
      <c r="S10" s="31">
        <f>N10/$N$7</f>
        <v>0.30295656724228154</v>
      </c>
      <c r="T10" s="31">
        <f>N10/$N$6</f>
        <v>2.5029848907245376E-2</v>
      </c>
      <c r="V10" s="29"/>
      <c r="W10" s="79"/>
      <c r="AE10" s="1" t="s">
        <v>179</v>
      </c>
    </row>
    <row r="11" spans="1:31" s="4" customFormat="1" x14ac:dyDescent="0.25">
      <c r="B11" s="235" t="s">
        <v>180</v>
      </c>
      <c r="C11" s="29">
        <f>C9-C10</f>
        <v>10727</v>
      </c>
      <c r="D11" s="29">
        <f>D9-D10</f>
        <v>3201</v>
      </c>
      <c r="E11" s="29">
        <f>E9-E10</f>
        <v>4931</v>
      </c>
      <c r="F11" s="29">
        <f>F9-F10</f>
        <v>10006</v>
      </c>
      <c r="G11" s="22">
        <f t="shared" si="0"/>
        <v>1.0292030014195905</v>
      </c>
      <c r="H11" s="20">
        <f t="shared" si="1"/>
        <v>5075</v>
      </c>
      <c r="I11" s="31">
        <f>F11/$F$7</f>
        <v>8.0725447959274235E-2</v>
      </c>
      <c r="J11" s="29">
        <f>J9-J10</f>
        <v>12859</v>
      </c>
      <c r="K11" s="22">
        <f t="shared" si="2"/>
        <v>0.28512892264641221</v>
      </c>
      <c r="L11" s="20">
        <f t="shared" si="3"/>
        <v>2853</v>
      </c>
      <c r="M11" s="31">
        <f>J11/$J$7</f>
        <v>0.10808970630264109</v>
      </c>
      <c r="N11" s="29">
        <f>N9-N10</f>
        <v>15508</v>
      </c>
      <c r="O11" s="22">
        <f t="shared" si="4"/>
        <v>0.20600357726106222</v>
      </c>
      <c r="P11" s="20">
        <f t="shared" si="5"/>
        <v>2649</v>
      </c>
      <c r="Q11" s="22">
        <f t="shared" si="6"/>
        <v>0.44569777197725369</v>
      </c>
      <c r="R11" s="20">
        <f t="shared" si="7"/>
        <v>4781</v>
      </c>
      <c r="S11" s="31">
        <f>N11/$N$7</f>
        <v>0.13525204953776382</v>
      </c>
      <c r="T11" s="31">
        <f>N11/$N$6</f>
        <v>1.1174335632137527E-2</v>
      </c>
      <c r="V11" s="29"/>
      <c r="W11" s="79"/>
      <c r="AE11" s="1" t="s">
        <v>181</v>
      </c>
    </row>
    <row r="12" spans="1:31" s="4" customFormat="1" ht="7.5" customHeight="1" x14ac:dyDescent="0.25">
      <c r="B12" s="236"/>
      <c r="C12" s="236"/>
      <c r="D12" s="236"/>
      <c r="E12" s="236"/>
      <c r="F12" s="236"/>
      <c r="G12" s="236"/>
      <c r="H12" s="236"/>
      <c r="I12" s="236"/>
      <c r="J12" s="236"/>
      <c r="K12" s="236"/>
      <c r="L12" s="236"/>
      <c r="M12" s="236"/>
      <c r="N12" s="236"/>
      <c r="O12" s="236"/>
      <c r="P12" s="236"/>
      <c r="Q12" s="236"/>
      <c r="R12" s="236"/>
      <c r="S12" s="236"/>
      <c r="T12" s="236"/>
      <c r="AE12" s="1" t="s">
        <v>182</v>
      </c>
    </row>
    <row r="13" spans="1:31" s="4" customFormat="1" x14ac:dyDescent="0.25">
      <c r="B13" s="125" t="s">
        <v>183</v>
      </c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AE13" s="1" t="s">
        <v>184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0" t="s">
        <v>185</v>
      </c>
      <c r="C37" s="270"/>
      <c r="D37" s="270"/>
      <c r="E37" s="270"/>
      <c r="F37" s="270"/>
      <c r="G37" s="270"/>
      <c r="H37" s="270"/>
      <c r="I37" s="270"/>
      <c r="J37" s="270"/>
      <c r="K37" s="270"/>
      <c r="L37" s="270"/>
      <c r="M37" s="270"/>
      <c r="N37" s="270"/>
      <c r="O37" s="270"/>
      <c r="P37" s="270"/>
      <c r="Q37" s="270"/>
      <c r="R37" s="270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186</v>
      </c>
      <c r="N39" s="14">
        <v>2021</v>
      </c>
      <c r="O39" s="14" t="s">
        <v>186</v>
      </c>
      <c r="P39" s="14" t="s">
        <v>187</v>
      </c>
      <c r="Q39" s="14" t="s">
        <v>188</v>
      </c>
      <c r="R39" s="14" t="s">
        <v>189</v>
      </c>
      <c r="S39" s="87"/>
      <c r="T39" s="87"/>
      <c r="AE39" s="1"/>
    </row>
    <row r="40" spans="2:31" s="4" customFormat="1" ht="18.75" hidden="1" x14ac:dyDescent="0.3">
      <c r="B40" s="224" t="s">
        <v>173</v>
      </c>
      <c r="C40" s="224"/>
      <c r="D40" s="224"/>
      <c r="E40" s="225"/>
      <c r="F40" s="225"/>
      <c r="G40" s="225"/>
      <c r="H40" s="225"/>
      <c r="I40" s="225"/>
      <c r="J40" s="225">
        <v>1824653</v>
      </c>
      <c r="K40" s="225"/>
      <c r="L40" s="225"/>
      <c r="M40" s="226"/>
      <c r="N40" s="225">
        <v>2354005</v>
      </c>
      <c r="O40" s="226"/>
      <c r="P40" s="226">
        <v>1</v>
      </c>
      <c r="Q40" s="226">
        <v>0.2901110512519367</v>
      </c>
      <c r="R40" s="225">
        <v>529352</v>
      </c>
      <c r="S40" s="237"/>
      <c r="T40" s="237"/>
      <c r="AE40" s="1"/>
    </row>
    <row r="41" spans="2:31" ht="18.75" hidden="1" x14ac:dyDescent="0.3">
      <c r="B41" s="224" t="s">
        <v>174</v>
      </c>
      <c r="C41" s="224"/>
      <c r="D41" s="224"/>
      <c r="E41" s="225"/>
      <c r="F41" s="225"/>
      <c r="G41" s="225"/>
      <c r="H41" s="225"/>
      <c r="I41" s="225"/>
      <c r="J41" s="225">
        <v>603938</v>
      </c>
      <c r="K41" s="225"/>
      <c r="L41" s="225"/>
      <c r="M41" s="226">
        <v>1</v>
      </c>
      <c r="N41" s="225">
        <v>936181</v>
      </c>
      <c r="O41" s="226">
        <v>1</v>
      </c>
      <c r="P41" s="226">
        <v>0.39769711619134201</v>
      </c>
      <c r="Q41" s="226">
        <v>0.55012766211101138</v>
      </c>
      <c r="R41" s="225">
        <v>332243</v>
      </c>
      <c r="S41" s="237"/>
      <c r="T41" s="237"/>
      <c r="AE41" s="1" t="s">
        <v>175</v>
      </c>
    </row>
    <row r="42" spans="2:31" ht="15.75" hidden="1" x14ac:dyDescent="0.25">
      <c r="B42" s="227" t="s">
        <v>100</v>
      </c>
      <c r="C42" s="227"/>
      <c r="D42" s="227"/>
      <c r="E42" s="228"/>
      <c r="F42" s="228"/>
      <c r="G42" s="228"/>
      <c r="H42" s="228"/>
      <c r="I42" s="228"/>
      <c r="J42" s="228">
        <v>276550.36166633503</v>
      </c>
      <c r="K42" s="228"/>
      <c r="L42" s="228"/>
      <c r="M42" s="229">
        <v>0.45791184139155844</v>
      </c>
      <c r="N42" s="228">
        <v>430252.45635520399</v>
      </c>
      <c r="O42" s="229">
        <v>0.4595825554622493</v>
      </c>
      <c r="P42" s="229">
        <v>0.18277465695918402</v>
      </c>
      <c r="Q42" s="229">
        <v>0.55578337978930015</v>
      </c>
      <c r="R42" s="228">
        <v>153702.09468886897</v>
      </c>
      <c r="S42" s="238"/>
      <c r="T42" s="238"/>
      <c r="AE42" s="1" t="s">
        <v>176</v>
      </c>
    </row>
    <row r="43" spans="2:31" s="4" customFormat="1" hidden="1" x14ac:dyDescent="0.25">
      <c r="B43" s="230" t="s">
        <v>103</v>
      </c>
      <c r="C43" s="239"/>
      <c r="D43" s="239"/>
      <c r="E43" s="231"/>
      <c r="F43" s="231"/>
      <c r="G43" s="231"/>
      <c r="H43" s="231"/>
      <c r="I43" s="231"/>
      <c r="J43" s="231">
        <v>327387.63833385095</v>
      </c>
      <c r="K43" s="231"/>
      <c r="L43" s="231"/>
      <c r="M43" s="234">
        <v>0.54208815860874948</v>
      </c>
      <c r="N43" s="231">
        <v>505927.5436448183</v>
      </c>
      <c r="O43" s="234">
        <v>0.54041637636826456</v>
      </c>
      <c r="P43" s="234">
        <v>0.21492203442423372</v>
      </c>
      <c r="Q43" s="232">
        <v>0.54534711884540576</v>
      </c>
      <c r="R43" s="233">
        <v>178539.90531096736</v>
      </c>
      <c r="S43" s="240"/>
      <c r="T43" s="240"/>
      <c r="AE43" s="1" t="s">
        <v>177</v>
      </c>
    </row>
    <row r="44" spans="2:31" s="4" customFormat="1" hidden="1" x14ac:dyDescent="0.25">
      <c r="B44" s="235" t="s">
        <v>178</v>
      </c>
      <c r="C44" s="235"/>
      <c r="D44" s="235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179</v>
      </c>
    </row>
    <row r="45" spans="2:31" s="4" customFormat="1" hidden="1" x14ac:dyDescent="0.25">
      <c r="B45" s="235" t="s">
        <v>180</v>
      </c>
      <c r="C45" s="235"/>
      <c r="D45" s="235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181</v>
      </c>
    </row>
    <row r="46" spans="2:31" s="4" customFormat="1" ht="7.5" hidden="1" customHeight="1" x14ac:dyDescent="0.25">
      <c r="B46" s="236"/>
      <c r="C46" s="236"/>
      <c r="D46" s="236"/>
      <c r="E46" s="236"/>
      <c r="F46" s="236"/>
      <c r="G46" s="236"/>
      <c r="H46" s="236"/>
      <c r="I46" s="236"/>
      <c r="J46" s="236"/>
      <c r="K46" s="236"/>
      <c r="L46" s="236"/>
      <c r="M46" s="236"/>
      <c r="N46" s="236"/>
      <c r="O46" s="236"/>
      <c r="P46" s="236"/>
      <c r="Q46" s="236"/>
      <c r="R46" s="236"/>
      <c r="AE46" s="1" t="s">
        <v>182</v>
      </c>
    </row>
    <row r="47" spans="2:31" s="4" customFormat="1" hidden="1" x14ac:dyDescent="0.25">
      <c r="B47" s="269" t="s">
        <v>183</v>
      </c>
      <c r="C47" s="269"/>
      <c r="D47" s="269"/>
      <c r="E47" s="269"/>
      <c r="F47" s="269"/>
      <c r="G47" s="269"/>
      <c r="H47" s="269"/>
      <c r="I47" s="269"/>
      <c r="J47" s="269"/>
      <c r="K47" s="269"/>
      <c r="L47" s="269"/>
      <c r="M47" s="269"/>
      <c r="N47" s="269"/>
      <c r="O47" s="269"/>
      <c r="P47" s="269"/>
      <c r="Q47" s="269"/>
      <c r="R47" s="269"/>
      <c r="S47" s="48"/>
      <c r="T47" s="48"/>
      <c r="AE47" s="1" t="s">
        <v>184</v>
      </c>
    </row>
    <row r="48" spans="2:31" s="4" customFormat="1" hidden="1" x14ac:dyDescent="0.25">
      <c r="AE48" s="1"/>
    </row>
    <row r="49" spans="5:12" hidden="1" x14ac:dyDescent="0.25">
      <c r="E49" s="122"/>
      <c r="F49" s="122"/>
      <c r="G49" s="122"/>
      <c r="H49" s="122"/>
      <c r="I49" s="122"/>
      <c r="J49" s="122">
        <v>0.54208815860874948</v>
      </c>
      <c r="K49" s="122"/>
      <c r="L49" s="122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315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2">
        <v>2019</v>
      </c>
      <c r="D123" s="182">
        <v>2020</v>
      </c>
      <c r="E123" s="182">
        <v>2021</v>
      </c>
      <c r="F123" s="182">
        <v>2022</v>
      </c>
      <c r="G123" s="173" t="str">
        <f>CONCATENATE("var. ",RIGHT(F123,2),"/",RIGHT(E123,2))</f>
        <v>var. 22/21</v>
      </c>
      <c r="H123" s="173" t="str">
        <f>CONCATENATE("dif. ",RIGHT(F123,2),"/",RIGHT(E123,2))</f>
        <v>dif. 22/21</v>
      </c>
      <c r="I123" s="173" t="str">
        <f>CONCATENATE("%/s total España ",RIGHT(F123,4))</f>
        <v>%/s total España 2022</v>
      </c>
      <c r="J123" s="182">
        <v>2023</v>
      </c>
      <c r="K123" s="173" t="str">
        <f>CONCATENATE("%/s total España ",RIGHT(J123,4))</f>
        <v>%/s total España 2023</v>
      </c>
      <c r="L123" s="173" t="str">
        <f>CONCATENATE("var. ",RIGHT(J123,2),"/",RIGHT(F123,2))</f>
        <v>var. 23/22</v>
      </c>
      <c r="M123" s="173" t="str">
        <f>CONCATENATE("dif. ",RIGHT(J123,2),"/",RIGHT(F123,2))</f>
        <v>dif. 23/22</v>
      </c>
      <c r="N123" s="173" t="str">
        <f>CONCATENATE("var. ",RIGHT(J123,2),"/",RIGHT(D123,2))</f>
        <v>var. 23/20</v>
      </c>
      <c r="O123" s="173" t="str">
        <f>CONCATENATE("dif. ",RIGHT(J123,2),"/",RIGHT(D123,2))</f>
        <v>dif. 23/20</v>
      </c>
      <c r="Z123" s="1"/>
      <c r="AE123"/>
    </row>
    <row r="124" spans="2:31" ht="18.75" x14ac:dyDescent="0.3">
      <c r="B124" s="224" t="s">
        <v>173</v>
      </c>
      <c r="C124" s="225">
        <v>1299411</v>
      </c>
      <c r="D124" s="225">
        <v>375345</v>
      </c>
      <c r="E124" s="225">
        <v>492258</v>
      </c>
      <c r="F124" s="225">
        <v>1243535</v>
      </c>
      <c r="G124" s="226">
        <f t="shared" ref="G124:G129" si="8">F124/E124-1</f>
        <v>1.5261854555944239</v>
      </c>
      <c r="H124" s="225">
        <f t="shared" ref="H124:H129" si="9">F124-E124</f>
        <v>751277</v>
      </c>
      <c r="I124" s="226"/>
      <c r="J124" s="225">
        <v>1319978</v>
      </c>
      <c r="K124" s="226"/>
      <c r="L124" s="226">
        <f t="shared" ref="L124:L129" si="10">J124/F124-1</f>
        <v>6.1472334916186533E-2</v>
      </c>
      <c r="M124" s="225">
        <f t="shared" ref="M124:M129" si="11">J124-F124</f>
        <v>76443</v>
      </c>
      <c r="N124" s="226">
        <f t="shared" ref="N124:N129" si="12">J124/D124-1</f>
        <v>2.5167059638465945</v>
      </c>
      <c r="O124" s="225">
        <f t="shared" ref="O124:O129" si="13">J124-D124</f>
        <v>944633</v>
      </c>
      <c r="Z124" s="1"/>
      <c r="AE124"/>
    </row>
    <row r="125" spans="2:31" ht="18.75" x14ac:dyDescent="0.3">
      <c r="B125" s="224" t="s">
        <v>174</v>
      </c>
      <c r="C125" s="225">
        <v>127819</v>
      </c>
      <c r="D125" s="225">
        <v>51760</v>
      </c>
      <c r="E125" s="225">
        <v>83468</v>
      </c>
      <c r="F125" s="225">
        <v>123951</v>
      </c>
      <c r="G125" s="226">
        <f t="shared" si="8"/>
        <v>0.48501222025207258</v>
      </c>
      <c r="H125" s="225">
        <f t="shared" si="9"/>
        <v>40483</v>
      </c>
      <c r="I125" s="226">
        <f>F125/$F$7</f>
        <v>1</v>
      </c>
      <c r="J125" s="225">
        <v>118966</v>
      </c>
      <c r="K125" s="226">
        <f>J125/$J$125</f>
        <v>1</v>
      </c>
      <c r="L125" s="226">
        <f t="shared" si="10"/>
        <v>-4.0217505304515511E-2</v>
      </c>
      <c r="M125" s="225">
        <f t="shared" si="11"/>
        <v>-4985</v>
      </c>
      <c r="N125" s="226">
        <f t="shared" si="12"/>
        <v>1.2984157650695516</v>
      </c>
      <c r="O125" s="225">
        <f t="shared" si="13"/>
        <v>67206</v>
      </c>
      <c r="Z125" s="1"/>
      <c r="AE125"/>
    </row>
    <row r="126" spans="2:31" ht="15.75" x14ac:dyDescent="0.25">
      <c r="B126" s="227" t="s">
        <v>100</v>
      </c>
      <c r="C126" s="228">
        <v>76491</v>
      </c>
      <c r="D126" s="228">
        <v>26848</v>
      </c>
      <c r="E126" s="228">
        <v>39986</v>
      </c>
      <c r="F126" s="228">
        <v>75857</v>
      </c>
      <c r="G126" s="229">
        <f t="shared" si="8"/>
        <v>0.89708898114340019</v>
      </c>
      <c r="H126" s="228">
        <f t="shared" si="9"/>
        <v>35871</v>
      </c>
      <c r="I126" s="229">
        <f>F126/$F$7</f>
        <v>0.61199183548337655</v>
      </c>
      <c r="J126" s="228">
        <v>67064</v>
      </c>
      <c r="K126" s="229">
        <f>J126/$J$125</f>
        <v>0.56372408923557993</v>
      </c>
      <c r="L126" s="229">
        <f t="shared" si="10"/>
        <v>-0.1159154725338466</v>
      </c>
      <c r="M126" s="228">
        <f t="shared" si="11"/>
        <v>-8793</v>
      </c>
      <c r="N126" s="229">
        <f t="shared" si="12"/>
        <v>1.4979141835518472</v>
      </c>
      <c r="O126" s="228">
        <f t="shared" si="13"/>
        <v>40216</v>
      </c>
      <c r="Z126" s="1"/>
      <c r="AE126"/>
    </row>
    <row r="127" spans="2:31" x14ac:dyDescent="0.25">
      <c r="B127" s="230" t="s">
        <v>103</v>
      </c>
      <c r="C127" s="231">
        <v>51328</v>
      </c>
      <c r="D127" s="231">
        <v>24912</v>
      </c>
      <c r="E127" s="231">
        <v>43482</v>
      </c>
      <c r="F127" s="231">
        <v>48094</v>
      </c>
      <c r="G127" s="232">
        <f t="shared" si="8"/>
        <v>0.10606687824847061</v>
      </c>
      <c r="H127" s="233">
        <f t="shared" si="9"/>
        <v>4612</v>
      </c>
      <c r="I127" s="234">
        <f>F127/$F$7</f>
        <v>0.38800816451662351</v>
      </c>
      <c r="J127" s="231">
        <v>51902</v>
      </c>
      <c r="K127" s="234">
        <f>J127/$J$125</f>
        <v>0.43627591076442007</v>
      </c>
      <c r="L127" s="232">
        <f t="shared" si="10"/>
        <v>7.9178275876408799E-2</v>
      </c>
      <c r="M127" s="233">
        <f t="shared" si="11"/>
        <v>3808</v>
      </c>
      <c r="N127" s="232">
        <f t="shared" si="12"/>
        <v>1.083413615928067</v>
      </c>
      <c r="O127" s="233">
        <f t="shared" si="13"/>
        <v>26990</v>
      </c>
      <c r="Z127" s="1"/>
      <c r="AE127"/>
    </row>
    <row r="128" spans="2:31" x14ac:dyDescent="0.25">
      <c r="B128" s="235" t="s">
        <v>178</v>
      </c>
      <c r="C128" s="29">
        <v>40601</v>
      </c>
      <c r="D128" s="29">
        <v>21584</v>
      </c>
      <c r="E128" s="29">
        <v>38551</v>
      </c>
      <c r="F128" s="29">
        <v>38088</v>
      </c>
      <c r="G128" s="22">
        <f t="shared" si="8"/>
        <v>-1.2010064589764169E-2</v>
      </c>
      <c r="H128" s="20">
        <f t="shared" si="9"/>
        <v>-463</v>
      </c>
      <c r="I128" s="31">
        <f>F128/$F$7</f>
        <v>0.30728271655734929</v>
      </c>
      <c r="J128" s="29">
        <v>39043</v>
      </c>
      <c r="K128" s="31">
        <f>J128/$J$125</f>
        <v>0.32818620446177899</v>
      </c>
      <c r="L128" s="22">
        <f t="shared" si="10"/>
        <v>2.5073513967653893E-2</v>
      </c>
      <c r="M128" s="20">
        <f t="shared" si="11"/>
        <v>955</v>
      </c>
      <c r="N128" s="22">
        <f t="shared" si="12"/>
        <v>0.80888621200889554</v>
      </c>
      <c r="O128" s="20">
        <f t="shared" si="13"/>
        <v>17459</v>
      </c>
      <c r="Z128" s="1"/>
      <c r="AE128"/>
    </row>
    <row r="129" spans="2:31" x14ac:dyDescent="0.25">
      <c r="B129" s="235" t="s">
        <v>180</v>
      </c>
      <c r="C129" s="29">
        <f>C127-C128</f>
        <v>10727</v>
      </c>
      <c r="D129" s="29">
        <f>D127-D128</f>
        <v>3328</v>
      </c>
      <c r="E129" s="29">
        <f>E127-E128</f>
        <v>4931</v>
      </c>
      <c r="F129" s="29">
        <f>F127-F128</f>
        <v>10006</v>
      </c>
      <c r="G129" s="22">
        <f t="shared" si="8"/>
        <v>1.0292030014195905</v>
      </c>
      <c r="H129" s="20">
        <f t="shared" si="9"/>
        <v>5075</v>
      </c>
      <c r="I129" s="31">
        <f>F129/$F$7</f>
        <v>8.0725447959274235E-2</v>
      </c>
      <c r="J129" s="29">
        <f>J127-J128</f>
        <v>12859</v>
      </c>
      <c r="K129" s="31">
        <f>J129/$J$125</f>
        <v>0.10808970630264109</v>
      </c>
      <c r="L129" s="22">
        <f t="shared" si="10"/>
        <v>0.28512892264641221</v>
      </c>
      <c r="M129" s="20">
        <f t="shared" si="11"/>
        <v>2853</v>
      </c>
      <c r="N129" s="22">
        <f t="shared" si="12"/>
        <v>2.8638822115384617</v>
      </c>
      <c r="O129" s="20">
        <f t="shared" si="13"/>
        <v>9531</v>
      </c>
      <c r="Z129" s="1"/>
      <c r="AE129"/>
    </row>
    <row r="130" spans="2:31" x14ac:dyDescent="0.25">
      <c r="B130" s="236"/>
      <c r="C130" s="236"/>
      <c r="D130" s="236"/>
      <c r="E130" s="236"/>
      <c r="F130" s="236"/>
      <c r="G130" s="236"/>
      <c r="H130" s="236"/>
      <c r="I130" s="236"/>
      <c r="J130" s="236"/>
      <c r="K130" s="236"/>
      <c r="L130" s="236"/>
      <c r="M130" s="236"/>
      <c r="N130" s="236"/>
      <c r="O130" s="236"/>
      <c r="Z130" s="1"/>
      <c r="AE130"/>
    </row>
    <row r="131" spans="2:31" x14ac:dyDescent="0.25">
      <c r="B131" s="125" t="s">
        <v>183</v>
      </c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3C695-2D2D-46C8-838C-4A0B5B38806D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316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191</v>
      </c>
      <c r="C6" s="243">
        <v>127819</v>
      </c>
      <c r="D6" s="243">
        <v>46908</v>
      </c>
      <c r="E6" s="243">
        <v>83468</v>
      </c>
      <c r="F6" s="244">
        <f>E6/$E$6</f>
        <v>1</v>
      </c>
      <c r="G6" s="243">
        <v>123951</v>
      </c>
      <c r="H6" s="244">
        <f>G6/E6-1</f>
        <v>0.48501222025207258</v>
      </c>
      <c r="I6" s="243">
        <f>G6-E6</f>
        <v>40483</v>
      </c>
      <c r="J6" s="244">
        <f>G6/$G$6</f>
        <v>1</v>
      </c>
      <c r="K6" s="243">
        <v>118966</v>
      </c>
      <c r="L6" s="244">
        <f t="shared" ref="L6:L12" si="0">K6/G6-1</f>
        <v>-4.0217505304515511E-2</v>
      </c>
      <c r="M6" s="243">
        <f t="shared" ref="M6:M12" si="1">K6-G6</f>
        <v>-4985</v>
      </c>
      <c r="N6" s="244">
        <f>K6/$K$6</f>
        <v>1</v>
      </c>
      <c r="O6" s="243">
        <v>114660</v>
      </c>
      <c r="P6" s="244">
        <f t="shared" ref="P6:P11" si="2">O6/K6-1</f>
        <v>-3.6195215439705497E-2</v>
      </c>
      <c r="Q6" s="243">
        <f t="shared" ref="Q6:Q12" si="3">O6-K6</f>
        <v>-4306</v>
      </c>
      <c r="R6" s="244">
        <f>O6/C6-1</f>
        <v>-0.10295026560996412</v>
      </c>
      <c r="S6" s="243">
        <f>O6-C6</f>
        <v>-13159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80952</v>
      </c>
      <c r="D7" s="246">
        <v>21989</v>
      </c>
      <c r="E7" s="246">
        <v>39834</v>
      </c>
      <c r="F7" s="247">
        <f t="shared" ref="F7:F12" si="4">E7/$E$6</f>
        <v>0.47723678535486652</v>
      </c>
      <c r="G7" s="246">
        <v>83088</v>
      </c>
      <c r="H7" s="248">
        <f>G7/E7-1</f>
        <v>1.0858563036601896</v>
      </c>
      <c r="I7" s="249">
        <f>G7-E7</f>
        <v>43254</v>
      </c>
      <c r="J7" s="247">
        <f>G7/$G$6</f>
        <v>0.67032940436140087</v>
      </c>
      <c r="K7" s="246">
        <v>81141</v>
      </c>
      <c r="L7" s="250">
        <f t="shared" si="0"/>
        <v>-2.3432986712882742E-2</v>
      </c>
      <c r="M7" s="251">
        <f t="shared" si="1"/>
        <v>-1947</v>
      </c>
      <c r="N7" s="247">
        <f>K7/$K$6</f>
        <v>0.682052014861389</v>
      </c>
      <c r="O7" s="246">
        <v>80807</v>
      </c>
      <c r="P7" s="248">
        <f t="shared" si="2"/>
        <v>-4.1162913939931656E-3</v>
      </c>
      <c r="Q7" s="249">
        <f t="shared" si="3"/>
        <v>-334</v>
      </c>
      <c r="R7" s="248">
        <f t="shared" ref="R7:R10" si="5">O7/C7-1</f>
        <v>-1.7911848996936541E-3</v>
      </c>
      <c r="S7" s="249">
        <f t="shared" ref="S7:S10" si="6">O7-C7</f>
        <v>-145</v>
      </c>
      <c r="T7" s="247">
        <f>O7/$O$6</f>
        <v>0.7047531833246119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16606</v>
      </c>
      <c r="D8" s="252">
        <v>4883</v>
      </c>
      <c r="E8" s="252">
        <v>6062</v>
      </c>
      <c r="F8" s="253">
        <f t="shared" si="4"/>
        <v>7.2626635357262659E-2</v>
      </c>
      <c r="G8" s="252">
        <v>22234</v>
      </c>
      <c r="H8" s="254">
        <f>IFERROR(G8/E8-1,"-")</f>
        <v>2.6677664137248431</v>
      </c>
      <c r="I8" s="255">
        <f t="shared" ref="I8:I12" si="7">G8-E8</f>
        <v>16172</v>
      </c>
      <c r="J8" s="253">
        <f t="shared" ref="J8:J12" si="8">G8/$G$6</f>
        <v>0.17937733459189517</v>
      </c>
      <c r="K8" s="252">
        <v>28331</v>
      </c>
      <c r="L8" s="256">
        <f>IFERROR(K8/G8-1,"-")</f>
        <v>0.27421966357830341</v>
      </c>
      <c r="M8" s="257">
        <f>IF(G8=0,"nd",K8-G8)</f>
        <v>6097</v>
      </c>
      <c r="N8" s="258">
        <f t="shared" ref="N8:N12" si="9">K8/$K$6</f>
        <v>0.238143671301044</v>
      </c>
      <c r="O8" s="252">
        <v>31527</v>
      </c>
      <c r="P8" s="256">
        <f>IFERROR(O8/K8-1,"-")</f>
        <v>0.11280929017683805</v>
      </c>
      <c r="Q8" s="259">
        <f t="shared" si="3"/>
        <v>3196</v>
      </c>
      <c r="R8" s="256">
        <f>IFERROR(O8/C8-1,"-")</f>
        <v>0.89853065157172107</v>
      </c>
      <c r="S8" s="259">
        <f t="shared" si="6"/>
        <v>14921</v>
      </c>
      <c r="T8" s="258">
        <f t="shared" ref="T8:T12" si="10">O8/$O$6</f>
        <v>0.27496075353218208</v>
      </c>
      <c r="V8" s="29"/>
      <c r="W8" s="79"/>
      <c r="AE8" s="1"/>
    </row>
    <row r="9" spans="1:31" s="4" customFormat="1" x14ac:dyDescent="0.25">
      <c r="B9" s="97" t="s">
        <v>61</v>
      </c>
      <c r="C9" s="252">
        <v>64346</v>
      </c>
      <c r="D9" s="252">
        <v>17106</v>
      </c>
      <c r="E9" s="252">
        <v>33772</v>
      </c>
      <c r="F9" s="258">
        <f t="shared" si="4"/>
        <v>0.40461014999760386</v>
      </c>
      <c r="G9" s="252">
        <v>60854</v>
      </c>
      <c r="H9" s="254">
        <f>IFERROR(G9/E9-1,"-")</f>
        <v>0.80190690512850882</v>
      </c>
      <c r="I9" s="259">
        <f t="shared" si="7"/>
        <v>27082</v>
      </c>
      <c r="J9" s="258">
        <f t="shared" si="8"/>
        <v>0.49095206976950567</v>
      </c>
      <c r="K9" s="252">
        <v>52810</v>
      </c>
      <c r="L9" s="256">
        <f>IFERROR(K9/G9-1,"-")</f>
        <v>-0.13218523022315709</v>
      </c>
      <c r="M9" s="257">
        <f>IF(G9=0,"nd",K9-G9)</f>
        <v>-8044</v>
      </c>
      <c r="N9" s="258">
        <f t="shared" si="9"/>
        <v>0.44390834356034498</v>
      </c>
      <c r="O9" s="252">
        <v>49280</v>
      </c>
      <c r="P9" s="256">
        <f t="shared" si="2"/>
        <v>-6.6843400871047121E-2</v>
      </c>
      <c r="Q9" s="259">
        <f t="shared" si="3"/>
        <v>-3530</v>
      </c>
      <c r="R9" s="260">
        <f t="shared" si="5"/>
        <v>-0.23414042830945203</v>
      </c>
      <c r="S9" s="259">
        <f t="shared" si="6"/>
        <v>-15066</v>
      </c>
      <c r="T9" s="258">
        <f t="shared" si="10"/>
        <v>0.42979242979242982</v>
      </c>
      <c r="V9" s="29"/>
      <c r="W9" s="79"/>
      <c r="AE9" s="1"/>
    </row>
    <row r="10" spans="1:31" s="4" customFormat="1" x14ac:dyDescent="0.25">
      <c r="B10" s="245" t="s">
        <v>193</v>
      </c>
      <c r="C10" s="261">
        <v>46867</v>
      </c>
      <c r="D10" s="261">
        <v>24919</v>
      </c>
      <c r="E10" s="261">
        <v>43634</v>
      </c>
      <c r="F10" s="262">
        <f>IFERROR(E10/$E$6,"-")</f>
        <v>0.52276321464513342</v>
      </c>
      <c r="G10" s="261">
        <v>40863</v>
      </c>
      <c r="H10" s="250">
        <f>IFERROR(G10/E10-1,"-")</f>
        <v>-6.3505523215840909E-2</v>
      </c>
      <c r="I10" s="251">
        <f>IFERROR(G10-E10,"-")</f>
        <v>-2771</v>
      </c>
      <c r="J10" s="262">
        <f>IFERROR(G10/$G$6,"-")</f>
        <v>0.32967059563859913</v>
      </c>
      <c r="K10" s="261">
        <v>37825</v>
      </c>
      <c r="L10" s="250">
        <f>IFERROR(K10/G10-1,"-")</f>
        <v>-7.4345985365734335E-2</v>
      </c>
      <c r="M10" s="251">
        <f>IFERROR(K10-G10,"-")</f>
        <v>-3038</v>
      </c>
      <c r="N10" s="262">
        <f>IFERROR(K10/$K$6,"-")</f>
        <v>0.31794798513861106</v>
      </c>
      <c r="O10" s="261">
        <v>33853</v>
      </c>
      <c r="P10" s="250">
        <f>IFERROR(O10/K10-1,"-")</f>
        <v>-0.10500991407799076</v>
      </c>
      <c r="Q10" s="251">
        <f>IFERROR(O10-K10,"-")</f>
        <v>-3972</v>
      </c>
      <c r="R10" s="250">
        <f t="shared" si="5"/>
        <v>-0.27767939061599844</v>
      </c>
      <c r="S10" s="251">
        <f t="shared" si="6"/>
        <v>-13014</v>
      </c>
      <c r="T10" s="262">
        <f>IFERROR(O10/$O$6,"-")</f>
        <v>0.2952468166753881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13539</v>
      </c>
      <c r="D11" s="252">
        <v>4639</v>
      </c>
      <c r="E11" s="252">
        <v>7001</v>
      </c>
      <c r="F11" s="258">
        <f t="shared" si="4"/>
        <v>8.3876455647673362E-2</v>
      </c>
      <c r="G11" s="252">
        <v>10620</v>
      </c>
      <c r="H11" s="260">
        <f t="shared" ref="H11:H12" si="11">G11/E11-1</f>
        <v>0.51692615340665626</v>
      </c>
      <c r="I11" s="259">
        <f t="shared" si="7"/>
        <v>3619</v>
      </c>
      <c r="J11" s="258">
        <f t="shared" si="8"/>
        <v>8.5679018321756173E-2</v>
      </c>
      <c r="K11" s="252">
        <v>14255</v>
      </c>
      <c r="L11" s="256">
        <f>K11/G11-1</f>
        <v>0.34227871939736354</v>
      </c>
      <c r="M11" s="259">
        <f t="shared" si="1"/>
        <v>3635</v>
      </c>
      <c r="N11" s="258">
        <f t="shared" si="9"/>
        <v>0.11982415143822604</v>
      </c>
      <c r="O11" s="252">
        <v>14097</v>
      </c>
      <c r="P11" s="260">
        <f t="shared" si="2"/>
        <v>-1.1083830235005254E-2</v>
      </c>
      <c r="Q11" s="259">
        <f t="shared" si="3"/>
        <v>-158</v>
      </c>
      <c r="R11" s="260">
        <f t="shared" ref="R11:R12" si="12">O11/D11-1</f>
        <v>2.0388014658331537</v>
      </c>
      <c r="S11" s="259">
        <f t="shared" ref="S11:S12" si="13">O11-D11</f>
        <v>9458</v>
      </c>
      <c r="T11" s="258">
        <f t="shared" si="10"/>
        <v>0.12294610151753009</v>
      </c>
      <c r="V11" s="29"/>
      <c r="W11" s="79"/>
      <c r="AE11" s="1"/>
    </row>
    <row r="12" spans="1:31" s="4" customFormat="1" hidden="1" x14ac:dyDescent="0.25">
      <c r="B12" s="97" t="s">
        <v>61</v>
      </c>
      <c r="C12" s="252">
        <v>179</v>
      </c>
      <c r="D12" s="252">
        <v>608</v>
      </c>
      <c r="E12" s="252">
        <v>838</v>
      </c>
      <c r="F12" s="258">
        <f t="shared" si="4"/>
        <v>1.0039775722432549E-2</v>
      </c>
      <c r="G12" s="252">
        <v>827</v>
      </c>
      <c r="H12" s="260">
        <f t="shared" si="11"/>
        <v>-1.3126491646778038E-2</v>
      </c>
      <c r="I12" s="259">
        <f t="shared" si="7"/>
        <v>-11</v>
      </c>
      <c r="J12" s="258">
        <f t="shared" si="8"/>
        <v>6.6719913514211261E-3</v>
      </c>
      <c r="K12" s="252">
        <v>593</v>
      </c>
      <c r="L12" s="256">
        <f t="shared" si="0"/>
        <v>-0.28295042321644504</v>
      </c>
      <c r="M12" s="259">
        <f t="shared" si="1"/>
        <v>-234</v>
      </c>
      <c r="N12" s="258">
        <f t="shared" si="9"/>
        <v>4.9846174537262746E-3</v>
      </c>
      <c r="O12" s="252">
        <v>912</v>
      </c>
      <c r="P12" s="260">
        <f>O12/K12-1</f>
        <v>0.53794266441821237</v>
      </c>
      <c r="Q12" s="259">
        <f t="shared" si="3"/>
        <v>319</v>
      </c>
      <c r="R12" s="260">
        <f t="shared" si="12"/>
        <v>0.5</v>
      </c>
      <c r="S12" s="259">
        <f t="shared" si="13"/>
        <v>304</v>
      </c>
      <c r="T12" s="258">
        <f t="shared" si="10"/>
        <v>7.9539508110936675E-3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8" spans="1:27" x14ac:dyDescent="0.25">
      <c r="A18" t="s">
        <v>194</v>
      </c>
    </row>
    <row r="19" spans="1:27" x14ac:dyDescent="0.25">
      <c r="AA19" t="str">
        <f>CONCATENATE("Hoteles: 
",FIXED(O7,0)," viajeros 
cuota: ",FIXED(T7*100,1),"%")</f>
        <v>Hoteles: 
80,807 viajeros 
cuota: 70.5%</v>
      </c>
    </row>
    <row r="20" spans="1:27" x14ac:dyDescent="0.25">
      <c r="AA20" t="str">
        <f>CONCATENATE("Apartamentos: 
",FIXED(O10,0)," viajeros
cuota: ",FIXED(T10*100,1),"%")</f>
        <v>Apartamentos: 
33,853 viajeros
cuota: 29.5%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195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191</v>
      </c>
      <c r="C134" s="243">
        <v>127819</v>
      </c>
      <c r="D134" s="228">
        <v>26848</v>
      </c>
      <c r="E134" s="228">
        <v>39986</v>
      </c>
      <c r="F134" s="228">
        <v>75857</v>
      </c>
      <c r="G134" s="229">
        <f>F134/E134-1</f>
        <v>0.89708898114340019</v>
      </c>
      <c r="H134" s="228">
        <f>F134-E134</f>
        <v>35871</v>
      </c>
      <c r="I134" s="229">
        <f>F134/F$134</f>
        <v>1</v>
      </c>
      <c r="J134" s="228">
        <v>67064</v>
      </c>
      <c r="K134" s="229">
        <f>J134/J$134</f>
        <v>1</v>
      </c>
      <c r="L134" s="229">
        <f>J134/F134-1</f>
        <v>-0.1159154725338466</v>
      </c>
      <c r="M134" s="228">
        <f>J134-F134</f>
        <v>-8793</v>
      </c>
      <c r="N134" s="229">
        <f>J134/D134-1</f>
        <v>1.4979141835518472</v>
      </c>
      <c r="O134" s="228">
        <f>J134-D134</f>
        <v>40216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80952</v>
      </c>
      <c r="D135" s="246">
        <v>20829</v>
      </c>
      <c r="E135" s="246">
        <v>30757</v>
      </c>
      <c r="F135" s="246">
        <v>64410</v>
      </c>
      <c r="G135" s="250">
        <f>IFERROR(F135/E135-1,"-")</f>
        <v>1.0941574275774619</v>
      </c>
      <c r="H135" s="246">
        <f t="shared" ref="H135:H138" si="14">F135-E135</f>
        <v>33653</v>
      </c>
      <c r="I135" s="248">
        <f>F135/F$134</f>
        <v>0.8490976442516841</v>
      </c>
      <c r="J135" s="246">
        <v>52216</v>
      </c>
      <c r="K135" s="247">
        <f t="shared" ref="K135:K138" si="15">J135/J$134</f>
        <v>0.7785995467016581</v>
      </c>
      <c r="L135" s="248">
        <f t="shared" ref="L135:L138" si="16">J135/F135-1</f>
        <v>-0.18931842881540129</v>
      </c>
      <c r="M135" s="249">
        <f t="shared" ref="M135:M138" si="17">J135-F135</f>
        <v>-12194</v>
      </c>
      <c r="N135" s="247">
        <f t="shared" ref="N135:N138" si="18">J135/D135-1</f>
        <v>1.5068894330020646</v>
      </c>
      <c r="O135" s="246">
        <f t="shared" ref="O135:O138" si="19">J135-D135</f>
        <v>31387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16606</v>
      </c>
      <c r="D136" s="252">
        <v>3349</v>
      </c>
      <c r="E136" s="252">
        <v>1711</v>
      </c>
      <c r="F136" s="252">
        <v>12871</v>
      </c>
      <c r="G136" s="256">
        <f t="shared" ref="G136:G138" si="20">IFERROR(F136/E136-1,"-")</f>
        <v>6.5225014611338397</v>
      </c>
      <c r="H136" s="252">
        <f t="shared" si="14"/>
        <v>11160</v>
      </c>
      <c r="I136" s="260">
        <f t="shared" ref="I136:I138" si="21">F136/F$134</f>
        <v>0.16967451916105303</v>
      </c>
      <c r="J136" s="252">
        <v>12769</v>
      </c>
      <c r="K136" s="258">
        <f t="shared" si="15"/>
        <v>0.19040021472026722</v>
      </c>
      <c r="L136" s="260">
        <f t="shared" si="16"/>
        <v>-7.9247921684406641E-3</v>
      </c>
      <c r="M136" s="259">
        <f t="shared" si="17"/>
        <v>-102</v>
      </c>
      <c r="N136" s="258">
        <f t="shared" si="18"/>
        <v>2.812779934308749</v>
      </c>
      <c r="O136" s="252">
        <f t="shared" si="19"/>
        <v>9420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55861</v>
      </c>
      <c r="D137" s="252">
        <v>17480</v>
      </c>
      <c r="E137" s="252">
        <v>29046</v>
      </c>
      <c r="F137" s="252">
        <v>51539</v>
      </c>
      <c r="G137" s="254">
        <f t="shared" si="20"/>
        <v>0.77439234317978389</v>
      </c>
      <c r="H137" s="252">
        <f t="shared" si="14"/>
        <v>22493</v>
      </c>
      <c r="I137" s="264">
        <f t="shared" si="21"/>
        <v>0.67942312509063107</v>
      </c>
      <c r="J137" s="252">
        <v>39447</v>
      </c>
      <c r="K137" s="258">
        <f t="shared" si="15"/>
        <v>0.58819933198139096</v>
      </c>
      <c r="L137" s="260">
        <f t="shared" si="16"/>
        <v>-0.23461844428491041</v>
      </c>
      <c r="M137" s="259">
        <f t="shared" si="17"/>
        <v>-12092</v>
      </c>
      <c r="N137" s="258">
        <f t="shared" si="18"/>
        <v>1.2566933638443936</v>
      </c>
      <c r="O137" s="252">
        <f t="shared" si="19"/>
        <v>21967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13718</v>
      </c>
      <c r="D138" s="246">
        <v>6019</v>
      </c>
      <c r="E138" s="246">
        <v>9229</v>
      </c>
      <c r="F138" s="246">
        <v>11447</v>
      </c>
      <c r="G138" s="250">
        <f t="shared" si="20"/>
        <v>0.24032939646765628</v>
      </c>
      <c r="H138" s="246">
        <f t="shared" si="14"/>
        <v>2218</v>
      </c>
      <c r="I138" s="248">
        <f t="shared" si="21"/>
        <v>0.1509023557483159</v>
      </c>
      <c r="J138" s="246">
        <v>14848</v>
      </c>
      <c r="K138" s="247">
        <f t="shared" si="15"/>
        <v>0.22140045329834188</v>
      </c>
      <c r="L138" s="248">
        <f t="shared" si="16"/>
        <v>0.29710841268454624</v>
      </c>
      <c r="M138" s="249">
        <f t="shared" si="17"/>
        <v>3401</v>
      </c>
      <c r="N138" s="247">
        <f t="shared" si="18"/>
        <v>1.466854959295564</v>
      </c>
      <c r="O138" s="246">
        <f t="shared" si="19"/>
        <v>8829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92B606-3420-44CB-9593-A5B72C9D5673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197</v>
      </c>
      <c r="C6" s="243">
        <v>76491</v>
      </c>
      <c r="D6" s="243">
        <v>23619</v>
      </c>
      <c r="E6" s="243">
        <v>39986</v>
      </c>
      <c r="F6" s="244">
        <f>E6/$E$6</f>
        <v>1</v>
      </c>
      <c r="G6" s="243">
        <v>75857</v>
      </c>
      <c r="H6" s="244">
        <f>G6/E6-1</f>
        <v>0.89708898114340019</v>
      </c>
      <c r="I6" s="243">
        <f>G6-E6</f>
        <v>35871</v>
      </c>
      <c r="J6" s="244">
        <f>G6/$G$6</f>
        <v>1</v>
      </c>
      <c r="K6" s="243">
        <v>67064</v>
      </c>
      <c r="L6" s="244">
        <f t="shared" ref="L6:L12" si="0">K6/G6-1</f>
        <v>-0.1159154725338466</v>
      </c>
      <c r="M6" s="243">
        <f t="shared" ref="M6:M12" si="1">K6-G6</f>
        <v>-8793</v>
      </c>
      <c r="N6" s="244">
        <f>K6/$K$6</f>
        <v>1</v>
      </c>
      <c r="O6" s="243">
        <v>64415</v>
      </c>
      <c r="P6" s="244">
        <f t="shared" ref="P6:P11" si="2">O6/K6-1</f>
        <v>-3.9499582488369267E-2</v>
      </c>
      <c r="Q6" s="243">
        <f t="shared" ref="Q6:Q12" si="3">O6-K6</f>
        <v>-2649</v>
      </c>
      <c r="R6" s="244">
        <f>O6/C6-1</f>
        <v>-0.15787478265416843</v>
      </c>
      <c r="S6" s="243">
        <f>O6-C6</f>
        <v>-12076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62773</v>
      </c>
      <c r="D7" s="246">
        <v>18372</v>
      </c>
      <c r="E7" s="246">
        <v>30757</v>
      </c>
      <c r="F7" s="247">
        <f t="shared" ref="F7:F12" si="4">E7/$E$6</f>
        <v>0.76919421797629173</v>
      </c>
      <c r="G7" s="246">
        <v>64410</v>
      </c>
      <c r="H7" s="248">
        <f>G7/E7-1</f>
        <v>1.0941574275774619</v>
      </c>
      <c r="I7" s="249">
        <f>G7-E7</f>
        <v>33653</v>
      </c>
      <c r="J7" s="247">
        <f>G7/$G$6</f>
        <v>0.8490976442516841</v>
      </c>
      <c r="K7" s="246">
        <v>52216</v>
      </c>
      <c r="L7" s="250">
        <f t="shared" si="0"/>
        <v>-0.18931842881540129</v>
      </c>
      <c r="M7" s="251">
        <f t="shared" si="1"/>
        <v>-12194</v>
      </c>
      <c r="N7" s="247">
        <f>K7/$K$6</f>
        <v>0.7785995467016581</v>
      </c>
      <c r="O7" s="246">
        <v>49406</v>
      </c>
      <c r="P7" s="248">
        <f t="shared" si="2"/>
        <v>-5.3814922629079165E-2</v>
      </c>
      <c r="Q7" s="249">
        <f t="shared" si="3"/>
        <v>-2810</v>
      </c>
      <c r="R7" s="248">
        <f t="shared" ref="R7:R10" si="5">O7/C7-1</f>
        <v>-0.21294186991222341</v>
      </c>
      <c r="S7" s="249">
        <f t="shared" ref="S7:S10" si="6">O7-C7</f>
        <v>-13367</v>
      </c>
      <c r="T7" s="247">
        <f>O7/$O$6</f>
        <v>0.76699526507800975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6912</v>
      </c>
      <c r="D8" s="252">
        <v>2891</v>
      </c>
      <c r="E8" s="252">
        <v>1711</v>
      </c>
      <c r="F8" s="253">
        <f t="shared" si="4"/>
        <v>4.2789976491772123E-2</v>
      </c>
      <c r="G8" s="252">
        <v>12871</v>
      </c>
      <c r="H8" s="254">
        <f>IFERROR(G8/E8-1,"-")</f>
        <v>6.5225014611338397</v>
      </c>
      <c r="I8" s="255">
        <f t="shared" ref="I8:I12" si="7">G8-E8</f>
        <v>11160</v>
      </c>
      <c r="J8" s="253">
        <f t="shared" ref="J8:J12" si="8">G8/$G$6</f>
        <v>0.16967451916105303</v>
      </c>
      <c r="K8" s="252">
        <v>12769</v>
      </c>
      <c r="L8" s="256">
        <f>IFERROR(K8/G8-1,"-")</f>
        <v>-7.9247921684406641E-3</v>
      </c>
      <c r="M8" s="257">
        <f>IF(G8=0,"nd",K8-G8)</f>
        <v>-102</v>
      </c>
      <c r="N8" s="258">
        <f t="shared" ref="N8:N12" si="9">K8/$K$6</f>
        <v>0.19040021472026722</v>
      </c>
      <c r="O8" s="252">
        <v>10236</v>
      </c>
      <c r="P8" s="256">
        <f>IFERROR(O8/K8-1,"-")</f>
        <v>-0.19837105489858253</v>
      </c>
      <c r="Q8" s="259">
        <f t="shared" si="3"/>
        <v>-2533</v>
      </c>
      <c r="R8" s="256">
        <f>IFERROR(O8/C8-1,"-")</f>
        <v>0.48090277777777768</v>
      </c>
      <c r="S8" s="259">
        <f t="shared" si="6"/>
        <v>3324</v>
      </c>
      <c r="T8" s="258">
        <f t="shared" ref="T8:T12" si="10">O8/$O$6</f>
        <v>0.15890708685865093</v>
      </c>
      <c r="V8" s="29"/>
      <c r="W8" s="79"/>
      <c r="AE8" s="1"/>
    </row>
    <row r="9" spans="1:31" s="4" customFormat="1" x14ac:dyDescent="0.25">
      <c r="B9" s="97" t="s">
        <v>61</v>
      </c>
      <c r="C9" s="252">
        <v>55861</v>
      </c>
      <c r="D9" s="252">
        <v>15481</v>
      </c>
      <c r="E9" s="252">
        <v>29046</v>
      </c>
      <c r="F9" s="258">
        <f t="shared" si="4"/>
        <v>0.72640424148451954</v>
      </c>
      <c r="G9" s="252">
        <v>51539</v>
      </c>
      <c r="H9" s="254">
        <f>IFERROR(G9/E9-1,"-")</f>
        <v>0.77439234317978389</v>
      </c>
      <c r="I9" s="259">
        <f t="shared" si="7"/>
        <v>22493</v>
      </c>
      <c r="J9" s="258">
        <f t="shared" si="8"/>
        <v>0.67942312509063107</v>
      </c>
      <c r="K9" s="252">
        <v>39447</v>
      </c>
      <c r="L9" s="256">
        <f>IFERROR(K9/G9-1,"-")</f>
        <v>-0.23461844428491041</v>
      </c>
      <c r="M9" s="257">
        <f>IF(G9=0,"nd",K9-G9)</f>
        <v>-12092</v>
      </c>
      <c r="N9" s="258">
        <f t="shared" si="9"/>
        <v>0.58819933198139096</v>
      </c>
      <c r="O9" s="252">
        <v>39170</v>
      </c>
      <c r="P9" s="256">
        <f t="shared" si="2"/>
        <v>-7.0220802595888365E-3</v>
      </c>
      <c r="Q9" s="259">
        <f t="shared" si="3"/>
        <v>-277</v>
      </c>
      <c r="R9" s="260">
        <f t="shared" si="5"/>
        <v>-0.29879522385922197</v>
      </c>
      <c r="S9" s="259">
        <f t="shared" si="6"/>
        <v>-16691</v>
      </c>
      <c r="T9" s="258">
        <f t="shared" si="10"/>
        <v>0.6080881782193589</v>
      </c>
      <c r="V9" s="29"/>
      <c r="W9" s="79"/>
      <c r="AE9" s="1"/>
    </row>
    <row r="10" spans="1:31" s="4" customFormat="1" x14ac:dyDescent="0.25">
      <c r="B10" s="245" t="s">
        <v>193</v>
      </c>
      <c r="C10" s="261">
        <v>13718</v>
      </c>
      <c r="D10" s="261">
        <v>5247</v>
      </c>
      <c r="E10" s="261">
        <v>9229</v>
      </c>
      <c r="F10" s="262">
        <f>IFERROR(E10/$E$6,"-")</f>
        <v>0.2308057820237083</v>
      </c>
      <c r="G10" s="261">
        <v>11447</v>
      </c>
      <c r="H10" s="250">
        <f>IFERROR(G10/E10-1,"-")</f>
        <v>0.24032939646765628</v>
      </c>
      <c r="I10" s="251">
        <f>IFERROR(G10-E10,"-")</f>
        <v>2218</v>
      </c>
      <c r="J10" s="262">
        <f>IFERROR(G10/$G$6,"-")</f>
        <v>0.1509023557483159</v>
      </c>
      <c r="K10" s="261">
        <v>14848</v>
      </c>
      <c r="L10" s="250">
        <f>IFERROR(K10/G10-1,"-")</f>
        <v>0.29710841268454624</v>
      </c>
      <c r="M10" s="251">
        <f>IFERROR(K10-G10,"-")</f>
        <v>3401</v>
      </c>
      <c r="N10" s="262">
        <f>IFERROR(K10/$K$6,"-")</f>
        <v>0.22140045329834188</v>
      </c>
      <c r="O10" s="261">
        <v>15009</v>
      </c>
      <c r="P10" s="250">
        <f>IFERROR(O10/K10-1,"-")</f>
        <v>1.0843211206896575E-2</v>
      </c>
      <c r="Q10" s="251">
        <f>IFERROR(O10-K10,"-")</f>
        <v>161</v>
      </c>
      <c r="R10" s="250">
        <f t="shared" si="5"/>
        <v>9.4109928561014744E-2</v>
      </c>
      <c r="S10" s="251">
        <f t="shared" si="6"/>
        <v>1291</v>
      </c>
      <c r="T10" s="262">
        <f>IFERROR(O10/$O$6,"-")</f>
        <v>0.23300473492199023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13539</v>
      </c>
      <c r="D11" s="252">
        <v>4639</v>
      </c>
      <c r="E11" s="252">
        <v>7001</v>
      </c>
      <c r="F11" s="258">
        <f t="shared" si="4"/>
        <v>0.17508628019806932</v>
      </c>
      <c r="G11" s="252">
        <v>10620</v>
      </c>
      <c r="H11" s="260">
        <f t="shared" ref="H11:H12" si="11">G11/E11-1</f>
        <v>0.51692615340665626</v>
      </c>
      <c r="I11" s="259">
        <f t="shared" si="7"/>
        <v>3619</v>
      </c>
      <c r="J11" s="258">
        <f t="shared" si="8"/>
        <v>0.14000026365398052</v>
      </c>
      <c r="K11" s="252">
        <v>14255</v>
      </c>
      <c r="L11" s="256">
        <f>K11/G11-1</f>
        <v>0.34227871939736354</v>
      </c>
      <c r="M11" s="259">
        <f t="shared" si="1"/>
        <v>3635</v>
      </c>
      <c r="N11" s="258">
        <f t="shared" si="9"/>
        <v>0.21255815340570203</v>
      </c>
      <c r="O11" s="252">
        <v>14097</v>
      </c>
      <c r="P11" s="260">
        <f t="shared" si="2"/>
        <v>-1.1083830235005254E-2</v>
      </c>
      <c r="Q11" s="259">
        <f t="shared" si="3"/>
        <v>-158</v>
      </c>
      <c r="R11" s="260">
        <f t="shared" ref="R11:R12" si="12">O11/D11-1</f>
        <v>2.0388014658331537</v>
      </c>
      <c r="S11" s="259">
        <f t="shared" ref="S11:S12" si="13">O11-D11</f>
        <v>9458</v>
      </c>
      <c r="T11" s="258">
        <f t="shared" si="10"/>
        <v>0.2188465419545137</v>
      </c>
      <c r="V11" s="29"/>
      <c r="W11" s="79"/>
      <c r="AE11" s="1"/>
    </row>
    <row r="12" spans="1:31" s="4" customFormat="1" hidden="1" x14ac:dyDescent="0.25">
      <c r="B12" s="97" t="s">
        <v>61</v>
      </c>
      <c r="C12" s="252">
        <v>179</v>
      </c>
      <c r="D12" s="252">
        <v>608</v>
      </c>
      <c r="E12" s="252">
        <v>838</v>
      </c>
      <c r="F12" s="258">
        <f t="shared" si="4"/>
        <v>2.0957335067273545E-2</v>
      </c>
      <c r="G12" s="252">
        <v>827</v>
      </c>
      <c r="H12" s="260">
        <f t="shared" si="11"/>
        <v>-1.3126491646778038E-2</v>
      </c>
      <c r="I12" s="259">
        <f t="shared" si="7"/>
        <v>-11</v>
      </c>
      <c r="J12" s="258">
        <f t="shared" si="8"/>
        <v>1.0902092094335394E-2</v>
      </c>
      <c r="K12" s="252">
        <v>593</v>
      </c>
      <c r="L12" s="256">
        <f t="shared" si="0"/>
        <v>-0.28295042321644504</v>
      </c>
      <c r="M12" s="259">
        <f t="shared" si="1"/>
        <v>-234</v>
      </c>
      <c r="N12" s="258">
        <f t="shared" si="9"/>
        <v>8.8422998926398662E-3</v>
      </c>
      <c r="O12" s="252">
        <v>912</v>
      </c>
      <c r="P12" s="260">
        <f>O12/K12-1</f>
        <v>0.53794266441821237</v>
      </c>
      <c r="Q12" s="259">
        <f t="shared" si="3"/>
        <v>319</v>
      </c>
      <c r="R12" s="260">
        <f t="shared" si="12"/>
        <v>0.5</v>
      </c>
      <c r="S12" s="259">
        <f t="shared" si="13"/>
        <v>304</v>
      </c>
      <c r="T12" s="258">
        <f t="shared" si="10"/>
        <v>1.4158192967476519E-2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49,406 viajeros 
cuota: 76.7%</v>
      </c>
    </row>
    <row r="20" spans="27:27" x14ac:dyDescent="0.25">
      <c r="AA20" t="str">
        <f>CONCATENATE("Apartamentos: 
",FIXED(O10,0)," viajeros
cuota: ",FIXED(T10*100,1),"%")</f>
        <v>Apartamentos: 
15,009 viajeros
cuota: 23.3%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197</v>
      </c>
      <c r="C134" s="228">
        <v>76491</v>
      </c>
      <c r="D134" s="228">
        <v>26848</v>
      </c>
      <c r="E134" s="228">
        <v>39986</v>
      </c>
      <c r="F134" s="228">
        <v>75857</v>
      </c>
      <c r="G134" s="229">
        <f>F134/E134-1</f>
        <v>0.89708898114340019</v>
      </c>
      <c r="H134" s="228">
        <f>F134-E134</f>
        <v>35871</v>
      </c>
      <c r="I134" s="229">
        <f>F134/F$134</f>
        <v>1</v>
      </c>
      <c r="J134" s="228">
        <v>67064</v>
      </c>
      <c r="K134" s="229">
        <f>J134/J$134</f>
        <v>1</v>
      </c>
      <c r="L134" s="229">
        <f>J134/F134-1</f>
        <v>-0.1159154725338466</v>
      </c>
      <c r="M134" s="228">
        <f>J134-F134</f>
        <v>-8793</v>
      </c>
      <c r="N134" s="229">
        <f>J134/D134-1</f>
        <v>1.4979141835518472</v>
      </c>
      <c r="O134" s="228">
        <f>J134-D134</f>
        <v>40216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62773</v>
      </c>
      <c r="D135" s="246">
        <v>20829</v>
      </c>
      <c r="E135" s="246">
        <v>30757</v>
      </c>
      <c r="F135" s="246">
        <v>64410</v>
      </c>
      <c r="G135" s="250">
        <f>IFERROR(F135/E135-1,"-")</f>
        <v>1.0941574275774619</v>
      </c>
      <c r="H135" s="246">
        <f t="shared" ref="H135:H138" si="14">F135-E135</f>
        <v>33653</v>
      </c>
      <c r="I135" s="248">
        <f>F135/F$134</f>
        <v>0.8490976442516841</v>
      </c>
      <c r="J135" s="246">
        <v>52216</v>
      </c>
      <c r="K135" s="247">
        <f t="shared" ref="K135:K138" si="15">J135/J$134</f>
        <v>0.7785995467016581</v>
      </c>
      <c r="L135" s="248">
        <f t="shared" ref="L135:L138" si="16">J135/F135-1</f>
        <v>-0.18931842881540129</v>
      </c>
      <c r="M135" s="249">
        <f t="shared" ref="M135:M138" si="17">J135-F135</f>
        <v>-12194</v>
      </c>
      <c r="N135" s="247">
        <f t="shared" ref="N135:N138" si="18">J135/D135-1</f>
        <v>1.5068894330020646</v>
      </c>
      <c r="O135" s="246">
        <f t="shared" ref="O135:O138" si="19">J135-D135</f>
        <v>31387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6912</v>
      </c>
      <c r="D136" s="252">
        <v>3349</v>
      </c>
      <c r="E136" s="252">
        <v>1711</v>
      </c>
      <c r="F136" s="252">
        <v>12871</v>
      </c>
      <c r="G136" s="256">
        <f t="shared" ref="G136:G138" si="20">IFERROR(F136/E136-1,"-")</f>
        <v>6.5225014611338397</v>
      </c>
      <c r="H136" s="252">
        <f t="shared" si="14"/>
        <v>11160</v>
      </c>
      <c r="I136" s="260">
        <f t="shared" ref="I136:I138" si="21">F136/F$134</f>
        <v>0.16967451916105303</v>
      </c>
      <c r="J136" s="252">
        <v>12769</v>
      </c>
      <c r="K136" s="258">
        <f t="shared" si="15"/>
        <v>0.19040021472026722</v>
      </c>
      <c r="L136" s="260">
        <f t="shared" si="16"/>
        <v>-7.9247921684406641E-3</v>
      </c>
      <c r="M136" s="259">
        <f t="shared" si="17"/>
        <v>-102</v>
      </c>
      <c r="N136" s="258">
        <f t="shared" si="18"/>
        <v>2.812779934308749</v>
      </c>
      <c r="O136" s="252">
        <f t="shared" si="19"/>
        <v>9420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55861</v>
      </c>
      <c r="D137" s="252">
        <v>17480</v>
      </c>
      <c r="E137" s="252">
        <v>29046</v>
      </c>
      <c r="F137" s="252">
        <v>51539</v>
      </c>
      <c r="G137" s="254">
        <f t="shared" si="20"/>
        <v>0.77439234317978389</v>
      </c>
      <c r="H137" s="252">
        <f t="shared" si="14"/>
        <v>22493</v>
      </c>
      <c r="I137" s="264">
        <f t="shared" si="21"/>
        <v>0.67942312509063107</v>
      </c>
      <c r="J137" s="252">
        <v>39447</v>
      </c>
      <c r="K137" s="258">
        <f t="shared" si="15"/>
        <v>0.58819933198139096</v>
      </c>
      <c r="L137" s="260">
        <f t="shared" si="16"/>
        <v>-0.23461844428491041</v>
      </c>
      <c r="M137" s="259">
        <f t="shared" si="17"/>
        <v>-12092</v>
      </c>
      <c r="N137" s="258">
        <f t="shared" si="18"/>
        <v>1.2566933638443936</v>
      </c>
      <c r="O137" s="252">
        <f t="shared" si="19"/>
        <v>21967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13718</v>
      </c>
      <c r="D138" s="246">
        <v>6019</v>
      </c>
      <c r="E138" s="246">
        <v>9229</v>
      </c>
      <c r="F138" s="246">
        <v>11447</v>
      </c>
      <c r="G138" s="250">
        <f t="shared" si="20"/>
        <v>0.24032939646765628</v>
      </c>
      <c r="H138" s="246">
        <f t="shared" si="14"/>
        <v>2218</v>
      </c>
      <c r="I138" s="248">
        <f t="shared" si="21"/>
        <v>0.1509023557483159</v>
      </c>
      <c r="J138" s="246">
        <v>14848</v>
      </c>
      <c r="K138" s="247">
        <f t="shared" si="15"/>
        <v>0.22140045329834188</v>
      </c>
      <c r="L138" s="248">
        <f t="shared" si="16"/>
        <v>0.29710841268454624</v>
      </c>
      <c r="M138" s="249">
        <f t="shared" si="17"/>
        <v>3401</v>
      </c>
      <c r="N138" s="247">
        <f t="shared" si="18"/>
        <v>1.466854959295564</v>
      </c>
      <c r="O138" s="246">
        <f t="shared" si="19"/>
        <v>8829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CF0254-E2EC-4FE0-A2BF-436E08AB1E1E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8B8D6-9867-4238-B138-006054EA3AAD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318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199</v>
      </c>
      <c r="C6" s="243">
        <v>51328</v>
      </c>
      <c r="D6" s="243">
        <v>23289</v>
      </c>
      <c r="E6" s="243">
        <v>43482</v>
      </c>
      <c r="F6" s="244">
        <f>E6/$E$6</f>
        <v>1</v>
      </c>
      <c r="G6" s="243">
        <v>48094</v>
      </c>
      <c r="H6" s="244">
        <f>G6/E6-1</f>
        <v>0.10606687824847061</v>
      </c>
      <c r="I6" s="243">
        <f>G6-E6</f>
        <v>4612</v>
      </c>
      <c r="J6" s="244">
        <f>G6/$G$6</f>
        <v>1</v>
      </c>
      <c r="K6" s="243">
        <v>51902</v>
      </c>
      <c r="L6" s="244">
        <f t="shared" ref="L6:L12" si="0">K6/G6-1</f>
        <v>7.9178275876408799E-2</v>
      </c>
      <c r="M6" s="243">
        <f t="shared" ref="M6:M12" si="1">K6-G6</f>
        <v>3808</v>
      </c>
      <c r="N6" s="244">
        <f>K6/$K$6</f>
        <v>1</v>
      </c>
      <c r="O6" s="243">
        <v>50245</v>
      </c>
      <c r="P6" s="244">
        <f t="shared" ref="P6:P11" si="2">O6/K6-1</f>
        <v>-3.1925552001849655E-2</v>
      </c>
      <c r="Q6" s="243">
        <f t="shared" ref="Q6:Q12" si="3">O6-K6</f>
        <v>-1657</v>
      </c>
      <c r="R6" s="244">
        <f>O6/C6-1</f>
        <v>-2.1099594763092311E-2</v>
      </c>
      <c r="S6" s="243">
        <f>O6-C6</f>
        <v>-1083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45" t="s">
        <v>192</v>
      </c>
      <c r="C7" s="246">
        <v>18179</v>
      </c>
      <c r="D7" s="246">
        <v>3617</v>
      </c>
      <c r="E7" s="246">
        <v>9077</v>
      </c>
      <c r="F7" s="247">
        <f t="shared" ref="F7:F12" si="4">E7/$E$6</f>
        <v>0.20875304723793753</v>
      </c>
      <c r="G7" s="246">
        <v>18678</v>
      </c>
      <c r="H7" s="248">
        <f>G7/E7-1</f>
        <v>1.0577283243362343</v>
      </c>
      <c r="I7" s="249">
        <f>G7-E7</f>
        <v>9601</v>
      </c>
      <c r="J7" s="247">
        <f>G7/$G$6</f>
        <v>0.38836445294631344</v>
      </c>
      <c r="K7" s="246">
        <v>28925</v>
      </c>
      <c r="L7" s="250">
        <f t="shared" si="0"/>
        <v>0.5486133418995609</v>
      </c>
      <c r="M7" s="251">
        <f t="shared" si="1"/>
        <v>10247</v>
      </c>
      <c r="N7" s="247">
        <f>K7/$K$6</f>
        <v>0.55730029671303616</v>
      </c>
      <c r="O7" s="246">
        <v>31401</v>
      </c>
      <c r="P7" s="248">
        <f t="shared" si="2"/>
        <v>8.5600691443388E-2</v>
      </c>
      <c r="Q7" s="249">
        <f t="shared" si="3"/>
        <v>2476</v>
      </c>
      <c r="R7" s="248">
        <f t="shared" ref="R7:R10" si="5">O7/C7-1</f>
        <v>0.72732273502392863</v>
      </c>
      <c r="S7" s="249">
        <f t="shared" ref="S7:S10" si="6">O7-C7</f>
        <v>13222</v>
      </c>
      <c r="T7" s="247">
        <f>O7/$O$6</f>
        <v>0.62495770723455069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2">
        <v>9694</v>
      </c>
      <c r="D8" s="252">
        <v>1992</v>
      </c>
      <c r="E8" s="252">
        <v>4351</v>
      </c>
      <c r="F8" s="253">
        <f t="shared" si="4"/>
        <v>0.10006439446207627</v>
      </c>
      <c r="G8" s="252">
        <v>9363</v>
      </c>
      <c r="H8" s="254">
        <f>IFERROR(G8/E8-1,"-")</f>
        <v>1.1519190990576877</v>
      </c>
      <c r="I8" s="255">
        <f t="shared" ref="I8:I12" si="7">G8-E8</f>
        <v>5012</v>
      </c>
      <c r="J8" s="253">
        <f t="shared" ref="J8:J12" si="8">G8/$G$6</f>
        <v>0.19468124922027696</v>
      </c>
      <c r="K8" s="252">
        <v>15562</v>
      </c>
      <c r="L8" s="256">
        <f>IFERROR(K8/G8-1,"-")</f>
        <v>0.66207412154224077</v>
      </c>
      <c r="M8" s="257">
        <f>IF(G8=0,"nd",K8-G8)</f>
        <v>6199</v>
      </c>
      <c r="N8" s="258">
        <f t="shared" ref="N8:N12" si="9">K8/$K$6</f>
        <v>0.29983430310970677</v>
      </c>
      <c r="O8" s="252">
        <v>21291</v>
      </c>
      <c r="P8" s="256">
        <f>IFERROR(O8/K8-1,"-")</f>
        <v>0.36814034185837285</v>
      </c>
      <c r="Q8" s="259">
        <f t="shared" si="3"/>
        <v>5729</v>
      </c>
      <c r="R8" s="256">
        <f>IFERROR(O8/C8-1,"-")</f>
        <v>1.1963069940169175</v>
      </c>
      <c r="S8" s="259">
        <f t="shared" si="6"/>
        <v>11597</v>
      </c>
      <c r="T8" s="258">
        <f t="shared" ref="T8:T12" si="10">O8/$O$6</f>
        <v>0.42374365608518261</v>
      </c>
      <c r="V8" s="29"/>
      <c r="W8" s="79"/>
      <c r="AE8" s="1"/>
    </row>
    <row r="9" spans="1:31" s="4" customFormat="1" x14ac:dyDescent="0.25">
      <c r="B9" s="97" t="s">
        <v>61</v>
      </c>
      <c r="C9" s="252">
        <v>8485</v>
      </c>
      <c r="D9" s="252">
        <v>1625</v>
      </c>
      <c r="E9" s="252">
        <v>4726</v>
      </c>
      <c r="F9" s="258">
        <f t="shared" si="4"/>
        <v>0.10868865277586127</v>
      </c>
      <c r="G9" s="252">
        <v>9315</v>
      </c>
      <c r="H9" s="254">
        <f>IFERROR(G9/E9-1,"-")</f>
        <v>0.97101142615319502</v>
      </c>
      <c r="I9" s="259">
        <f t="shared" si="7"/>
        <v>4589</v>
      </c>
      <c r="J9" s="258">
        <f t="shared" si="8"/>
        <v>0.19368320372603651</v>
      </c>
      <c r="K9" s="252">
        <v>13363</v>
      </c>
      <c r="L9" s="256">
        <f>IFERROR(K9/G9-1,"-")</f>
        <v>0.43456790123456801</v>
      </c>
      <c r="M9" s="257">
        <f>IF(G9=0,"nd",K9-G9)</f>
        <v>4048</v>
      </c>
      <c r="N9" s="258">
        <f t="shared" si="9"/>
        <v>0.25746599360332934</v>
      </c>
      <c r="O9" s="252">
        <v>10110</v>
      </c>
      <c r="P9" s="256">
        <f t="shared" si="2"/>
        <v>-0.24343336077228173</v>
      </c>
      <c r="Q9" s="259">
        <f t="shared" si="3"/>
        <v>-3253</v>
      </c>
      <c r="R9" s="260">
        <f t="shared" si="5"/>
        <v>0.19151443724219219</v>
      </c>
      <c r="S9" s="259">
        <f t="shared" si="6"/>
        <v>1625</v>
      </c>
      <c r="T9" s="258">
        <f t="shared" si="10"/>
        <v>0.20121405114936811</v>
      </c>
      <c r="V9" s="29"/>
      <c r="W9" s="79"/>
      <c r="AE9" s="1"/>
    </row>
    <row r="10" spans="1:31" s="4" customFormat="1" x14ac:dyDescent="0.25">
      <c r="B10" s="245" t="s">
        <v>193</v>
      </c>
      <c r="C10" s="261">
        <v>33149</v>
      </c>
      <c r="D10" s="261">
        <v>19672</v>
      </c>
      <c r="E10" s="261">
        <v>34405</v>
      </c>
      <c r="F10" s="262">
        <f>IFERROR(E10/$E$6,"-")</f>
        <v>0.79124695276206247</v>
      </c>
      <c r="G10" s="261">
        <v>29416</v>
      </c>
      <c r="H10" s="250">
        <f>IFERROR(G10/E10-1,"-")</f>
        <v>-0.1450079930242697</v>
      </c>
      <c r="I10" s="251">
        <f>IFERROR(G10-E10,"-")</f>
        <v>-4989</v>
      </c>
      <c r="J10" s="262">
        <f>IFERROR(G10/$G$6,"-")</f>
        <v>0.6116355470536865</v>
      </c>
      <c r="K10" s="261">
        <v>22977</v>
      </c>
      <c r="L10" s="250">
        <f>IFERROR(K10/G10-1,"-")</f>
        <v>-0.21889447919499594</v>
      </c>
      <c r="M10" s="251">
        <f>IFERROR(K10-G10,"-")</f>
        <v>-6439</v>
      </c>
      <c r="N10" s="262">
        <f>IFERROR(K10/$K$6,"-")</f>
        <v>0.4426997032869639</v>
      </c>
      <c r="O10" s="261">
        <v>18844</v>
      </c>
      <c r="P10" s="250">
        <f>IFERROR(O10/K10-1,"-")</f>
        <v>-0.17987552770161463</v>
      </c>
      <c r="Q10" s="251">
        <f>IFERROR(O10-K10,"-")</f>
        <v>-4133</v>
      </c>
      <c r="R10" s="250">
        <f t="shared" si="5"/>
        <v>-0.43153639627138074</v>
      </c>
      <c r="S10" s="251">
        <f t="shared" si="6"/>
        <v>-14305</v>
      </c>
      <c r="T10" s="262">
        <f>IFERROR(O10/$O$6,"-")</f>
        <v>0.37504229276544931</v>
      </c>
      <c r="V10" s="29"/>
      <c r="W10" s="79"/>
      <c r="AE10" s="1"/>
    </row>
    <row r="11" spans="1:31" s="4" customFormat="1" hidden="1" x14ac:dyDescent="0.25">
      <c r="B11" s="97" t="s">
        <v>62</v>
      </c>
      <c r="C11" s="252">
        <v>30592</v>
      </c>
      <c r="D11" s="252">
        <v>11780</v>
      </c>
      <c r="E11" s="252">
        <v>15642</v>
      </c>
      <c r="F11" s="258">
        <f t="shared" si="4"/>
        <v>0.35973506278460055</v>
      </c>
      <c r="G11" s="252">
        <v>24048</v>
      </c>
      <c r="H11" s="260">
        <f t="shared" ref="H11:H12" si="11">G11/E11-1</f>
        <v>0.53739930955120818</v>
      </c>
      <c r="I11" s="259">
        <f t="shared" si="7"/>
        <v>8406</v>
      </c>
      <c r="J11" s="258">
        <f t="shared" si="8"/>
        <v>0.50002079261446331</v>
      </c>
      <c r="K11" s="252">
        <v>19759</v>
      </c>
      <c r="L11" s="256">
        <f>K11/G11-1</f>
        <v>-0.178351630073187</v>
      </c>
      <c r="M11" s="259">
        <f t="shared" si="1"/>
        <v>-4289</v>
      </c>
      <c r="N11" s="258">
        <f t="shared" si="9"/>
        <v>0.38069823898886362</v>
      </c>
      <c r="O11" s="252">
        <v>16334</v>
      </c>
      <c r="P11" s="260">
        <f t="shared" si="2"/>
        <v>-0.17333873171719216</v>
      </c>
      <c r="Q11" s="259">
        <f t="shared" si="3"/>
        <v>-3425</v>
      </c>
      <c r="R11" s="260">
        <f t="shared" ref="R11:R12" si="12">O11/D11-1</f>
        <v>0.38658743633276749</v>
      </c>
      <c r="S11" s="259">
        <f t="shared" ref="S11:S12" si="13">O11-D11</f>
        <v>4554</v>
      </c>
      <c r="T11" s="258">
        <f t="shared" si="10"/>
        <v>0.32508707334063092</v>
      </c>
      <c r="V11" s="29"/>
      <c r="W11" s="79"/>
      <c r="AE11" s="1"/>
    </row>
    <row r="12" spans="1:31" s="4" customFormat="1" hidden="1" x14ac:dyDescent="0.25">
      <c r="B12" s="97" t="s">
        <v>61</v>
      </c>
      <c r="C12" s="252">
        <v>2557</v>
      </c>
      <c r="D12" s="252">
        <v>7892</v>
      </c>
      <c r="E12" s="252">
        <v>6063</v>
      </c>
      <c r="F12" s="258">
        <f t="shared" si="4"/>
        <v>0.1394370084172761</v>
      </c>
      <c r="G12" s="252">
        <v>5368</v>
      </c>
      <c r="H12" s="260">
        <f t="shared" si="11"/>
        <v>-0.11462972126010229</v>
      </c>
      <c r="I12" s="259">
        <f t="shared" si="7"/>
        <v>-695</v>
      </c>
      <c r="J12" s="258">
        <f t="shared" si="8"/>
        <v>0.11161475443922318</v>
      </c>
      <c r="K12" s="252">
        <v>3218</v>
      </c>
      <c r="L12" s="256">
        <f t="shared" si="0"/>
        <v>-0.40052160953800298</v>
      </c>
      <c r="M12" s="259">
        <f t="shared" si="1"/>
        <v>-2150</v>
      </c>
      <c r="N12" s="258">
        <f t="shared" si="9"/>
        <v>6.2001464298100266E-2</v>
      </c>
      <c r="O12" s="252">
        <v>2510</v>
      </c>
      <c r="P12" s="260">
        <f>O12/K12-1</f>
        <v>-0.22001243008079552</v>
      </c>
      <c r="Q12" s="259">
        <f t="shared" si="3"/>
        <v>-708</v>
      </c>
      <c r="R12" s="260">
        <f t="shared" si="12"/>
        <v>-0.68195641155600606</v>
      </c>
      <c r="S12" s="259">
        <f t="shared" si="13"/>
        <v>-5382</v>
      </c>
      <c r="T12" s="258">
        <f t="shared" si="10"/>
        <v>4.9955219424818391E-2</v>
      </c>
      <c r="V12" s="29"/>
      <c r="W12" s="79"/>
      <c r="AE12" s="1"/>
    </row>
    <row r="13" spans="1:31" s="4" customFormat="1" ht="7.5" customHeight="1" x14ac:dyDescent="0.25">
      <c r="B13" s="236"/>
      <c r="C13" s="236"/>
      <c r="D13" s="236"/>
      <c r="E13" s="236"/>
      <c r="F13" s="236"/>
      <c r="G13" s="236"/>
      <c r="H13" s="236"/>
      <c r="I13" s="236"/>
      <c r="J13" s="236"/>
      <c r="K13" s="236"/>
      <c r="L13" s="263"/>
      <c r="M13" s="236"/>
      <c r="N13" s="236"/>
      <c r="O13" s="236"/>
      <c r="P13" s="236"/>
      <c r="Q13" s="236"/>
      <c r="R13" s="236"/>
      <c r="S13" s="236"/>
      <c r="T13" s="236"/>
      <c r="AE13" s="1" t="s">
        <v>182</v>
      </c>
    </row>
    <row r="14" spans="1:31" s="4" customFormat="1" x14ac:dyDescent="0.25">
      <c r="B14" s="125" t="s">
        <v>183</v>
      </c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125"/>
      <c r="T14" s="125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31,401 viajeros 
cuota: 62.5%</v>
      </c>
    </row>
    <row r="20" spans="27:27" x14ac:dyDescent="0.25">
      <c r="AA20" t="str">
        <f>CONCATENATE("Apartamentos: 
",FIXED(O10,0)," viajeros
cuota: ",FIXED(T10*100,1),"%")</f>
        <v>Apartamentos: 
18,844 viajeros
cuota: 37.5%</v>
      </c>
    </row>
    <row r="38" spans="2:31" s="4" customFormat="1" ht="15.75" hidden="1" customHeight="1" thickBot="1" x14ac:dyDescent="0.3">
      <c r="B38" s="270" t="s">
        <v>185</v>
      </c>
      <c r="C38" s="270"/>
      <c r="D38" s="270"/>
      <c r="E38" s="270"/>
      <c r="F38" s="270"/>
      <c r="G38" s="270"/>
      <c r="H38" s="270"/>
      <c r="I38" s="270"/>
      <c r="J38" s="270"/>
      <c r="K38" s="270"/>
      <c r="L38" s="270"/>
      <c r="M38" s="270"/>
      <c r="N38" s="270"/>
      <c r="O38" s="270"/>
      <c r="P38" s="270"/>
      <c r="Q38" s="270"/>
      <c r="R38" s="270"/>
      <c r="S38" s="270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4" t="s">
        <v>173</v>
      </c>
      <c r="C41" s="225"/>
      <c r="D41" s="225"/>
      <c r="E41" s="225"/>
      <c r="F41" s="225"/>
      <c r="G41" s="225"/>
      <c r="H41" s="225"/>
      <c r="I41" s="225"/>
      <c r="J41" s="225"/>
      <c r="K41" s="225">
        <v>1824653</v>
      </c>
      <c r="L41" s="225"/>
      <c r="M41" s="225"/>
      <c r="N41" s="226"/>
      <c r="O41" s="225">
        <v>2354005</v>
      </c>
      <c r="P41" s="226"/>
      <c r="Q41" s="226">
        <v>1</v>
      </c>
      <c r="R41" s="226">
        <v>0.2901110512519367</v>
      </c>
      <c r="S41" s="225">
        <v>529352</v>
      </c>
      <c r="T41" s="237"/>
      <c r="AE41" s="1"/>
    </row>
    <row r="42" spans="2:31" ht="18.75" hidden="1" x14ac:dyDescent="0.3">
      <c r="B42" s="224" t="s">
        <v>174</v>
      </c>
      <c r="C42" s="225"/>
      <c r="D42" s="225"/>
      <c r="E42" s="225"/>
      <c r="F42" s="225"/>
      <c r="G42" s="225"/>
      <c r="H42" s="225"/>
      <c r="I42" s="225"/>
      <c r="J42" s="225"/>
      <c r="K42" s="225">
        <v>603938</v>
      </c>
      <c r="L42" s="225"/>
      <c r="M42" s="225"/>
      <c r="N42" s="226">
        <v>1</v>
      </c>
      <c r="O42" s="225">
        <v>936181</v>
      </c>
      <c r="P42" s="226">
        <v>1</v>
      </c>
      <c r="Q42" s="226">
        <v>0.39769711619134201</v>
      </c>
      <c r="R42" s="226">
        <v>0.55012766211101138</v>
      </c>
      <c r="S42" s="225">
        <v>332243</v>
      </c>
      <c r="T42" s="237"/>
      <c r="AE42" s="1" t="s">
        <v>175</v>
      </c>
    </row>
    <row r="43" spans="2:31" ht="15.75" hidden="1" x14ac:dyDescent="0.25">
      <c r="B43" s="227" t="s">
        <v>100</v>
      </c>
      <c r="C43" s="228"/>
      <c r="D43" s="228"/>
      <c r="E43" s="228"/>
      <c r="F43" s="228"/>
      <c r="G43" s="228"/>
      <c r="H43" s="228"/>
      <c r="I43" s="228"/>
      <c r="J43" s="228"/>
      <c r="K43" s="228">
        <v>276550.36166633503</v>
      </c>
      <c r="L43" s="228"/>
      <c r="M43" s="228"/>
      <c r="N43" s="229">
        <v>0.45791184139155844</v>
      </c>
      <c r="O43" s="228">
        <v>430252.45635520399</v>
      </c>
      <c r="P43" s="229">
        <v>0.4595825554622493</v>
      </c>
      <c r="Q43" s="229">
        <v>0.18277465695918402</v>
      </c>
      <c r="R43" s="229">
        <v>0.55578337978930015</v>
      </c>
      <c r="S43" s="228">
        <v>153702.09468886897</v>
      </c>
      <c r="T43" s="238"/>
      <c r="AE43" s="1" t="s">
        <v>176</v>
      </c>
    </row>
    <row r="44" spans="2:31" s="4" customFormat="1" hidden="1" x14ac:dyDescent="0.25">
      <c r="B44" s="230" t="s">
        <v>103</v>
      </c>
      <c r="C44" s="231"/>
      <c r="D44" s="231"/>
      <c r="E44" s="231"/>
      <c r="F44" s="231"/>
      <c r="G44" s="231"/>
      <c r="H44" s="231"/>
      <c r="I44" s="231"/>
      <c r="J44" s="231"/>
      <c r="K44" s="231">
        <v>327387.63833385095</v>
      </c>
      <c r="L44" s="231"/>
      <c r="M44" s="231"/>
      <c r="N44" s="234">
        <v>0.54208815860874948</v>
      </c>
      <c r="O44" s="231">
        <v>505927.5436448183</v>
      </c>
      <c r="P44" s="234">
        <v>0.54041637636826456</v>
      </c>
      <c r="Q44" s="234">
        <v>0.21492203442423372</v>
      </c>
      <c r="R44" s="232">
        <v>0.54534711884540576</v>
      </c>
      <c r="S44" s="233">
        <v>178539.90531096736</v>
      </c>
      <c r="T44" s="240"/>
      <c r="AE44" s="1" t="s">
        <v>177</v>
      </c>
    </row>
    <row r="45" spans="2:31" s="4" customFormat="1" hidden="1" x14ac:dyDescent="0.25">
      <c r="B45" s="235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5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6"/>
      <c r="C47" s="236"/>
      <c r="D47" s="236"/>
      <c r="E47" s="236"/>
      <c r="F47" s="236"/>
      <c r="G47" s="236"/>
      <c r="H47" s="236"/>
      <c r="I47" s="236"/>
      <c r="J47" s="236"/>
      <c r="K47" s="236"/>
      <c r="L47" s="236"/>
      <c r="M47" s="236"/>
      <c r="N47" s="236"/>
      <c r="O47" s="236"/>
      <c r="P47" s="236"/>
      <c r="Q47" s="236"/>
      <c r="R47" s="236"/>
      <c r="S47" s="236"/>
      <c r="AE47" s="1" t="s">
        <v>182</v>
      </c>
    </row>
    <row r="48" spans="2:31" s="4" customFormat="1" hidden="1" x14ac:dyDescent="0.25">
      <c r="B48" s="269" t="s">
        <v>183</v>
      </c>
      <c r="C48" s="269"/>
      <c r="D48" s="269"/>
      <c r="E48" s="269"/>
      <c r="F48" s="269"/>
      <c r="G48" s="269"/>
      <c r="H48" s="269"/>
      <c r="I48" s="269"/>
      <c r="J48" s="269"/>
      <c r="K48" s="269"/>
      <c r="L48" s="269"/>
      <c r="M48" s="269"/>
      <c r="N48" s="269"/>
      <c r="O48" s="269"/>
      <c r="P48" s="269"/>
      <c r="Q48" s="269"/>
      <c r="R48" s="269"/>
      <c r="S48" s="269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2"/>
      <c r="D50" s="122"/>
      <c r="E50" s="122"/>
      <c r="F50" s="122"/>
      <c r="G50" s="122"/>
      <c r="H50" s="122"/>
      <c r="I50" s="122"/>
      <c r="J50" s="122"/>
      <c r="K50" s="122">
        <v>0.54208815860874948</v>
      </c>
      <c r="L50" s="122"/>
      <c r="M50" s="122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2">
        <v>2019</v>
      </c>
      <c r="D133" s="182">
        <v>2020</v>
      </c>
      <c r="E133" s="182">
        <v>2021</v>
      </c>
      <c r="F133" s="182">
        <v>2022</v>
      </c>
      <c r="G133" s="173" t="str">
        <f>CONCATENATE("var. ",RIGHT(F133,2),"/",RIGHT(E133,2))</f>
        <v>var. 22/21</v>
      </c>
      <c r="H133" s="173" t="str">
        <f>CONCATENATE("dif. ",RIGHT(F133,2),"/",RIGHT(E133,2))</f>
        <v>dif. 22/21</v>
      </c>
      <c r="I133" s="242" t="str">
        <f>CONCATENATE("%/s total Tenerife ",RIGHT(F133,4))</f>
        <v>%/s total Tenerife 2022</v>
      </c>
      <c r="J133" s="182">
        <v>2023</v>
      </c>
      <c r="K133" s="242" t="str">
        <f>CONCATENATE("%/s total Tenerife ",RIGHT(J133,4))</f>
        <v>%/s total Tenerife 2023</v>
      </c>
      <c r="L133" s="173" t="str">
        <f>CONCATENATE("var. ",RIGHT(J133,2),"/",RIGHT(F133,2))</f>
        <v>var. 23/22</v>
      </c>
      <c r="M133" s="173" t="str">
        <f>CONCATENATE("dif. ",RIGHT(J133,2),"/",RIGHT(F133,2))</f>
        <v>dif. 23/22</v>
      </c>
      <c r="N133" s="173" t="str">
        <f>CONCATENATE("var. ",RIGHT(J133,2),"/",RIGHT(D133,2))</f>
        <v>var. 23/20</v>
      </c>
      <c r="O133" s="173" t="str">
        <f>CONCATENATE("dif. ",RIGHT(J133,2),"/",RIGHT(D133,2))</f>
        <v>dif. 23/20</v>
      </c>
      <c r="Z133" s="1"/>
    </row>
    <row r="134" spans="1:31" ht="18.75" x14ac:dyDescent="0.3">
      <c r="A134" s="4"/>
      <c r="B134" s="224" t="s">
        <v>199</v>
      </c>
      <c r="C134" s="228">
        <v>51328</v>
      </c>
      <c r="D134" s="228">
        <v>24912</v>
      </c>
      <c r="E134" s="228">
        <v>43482</v>
      </c>
      <c r="F134" s="228">
        <v>48094</v>
      </c>
      <c r="G134" s="229">
        <f>F134/E134-1</f>
        <v>0.10606687824847061</v>
      </c>
      <c r="H134" s="228">
        <f>F134-E134</f>
        <v>4612</v>
      </c>
      <c r="I134" s="229">
        <f>F134/F$134</f>
        <v>1</v>
      </c>
      <c r="J134" s="228">
        <v>51902</v>
      </c>
      <c r="K134" s="229">
        <f>J134/J$134</f>
        <v>1</v>
      </c>
      <c r="L134" s="229">
        <f>J134/F134-1</f>
        <v>7.9178275876408799E-2</v>
      </c>
      <c r="M134" s="228">
        <f>J134-F134</f>
        <v>3808</v>
      </c>
      <c r="N134" s="229">
        <f>J134/D134-1</f>
        <v>1.083413615928067</v>
      </c>
      <c r="O134" s="228">
        <f>J134-D134</f>
        <v>26990</v>
      </c>
      <c r="Q134" s="29"/>
      <c r="R134" s="79"/>
      <c r="Z134" s="1" t="s">
        <v>175</v>
      </c>
      <c r="AE134"/>
    </row>
    <row r="135" spans="1:31" s="4" customFormat="1" x14ac:dyDescent="0.25">
      <c r="B135" s="245" t="s">
        <v>192</v>
      </c>
      <c r="C135" s="246">
        <v>18179</v>
      </c>
      <c r="D135" s="246">
        <v>3947</v>
      </c>
      <c r="E135" s="246">
        <v>9077</v>
      </c>
      <c r="F135" s="246">
        <v>18678</v>
      </c>
      <c r="G135" s="250">
        <f>IFERROR(F135/E135-1,"-")</f>
        <v>1.0577283243362343</v>
      </c>
      <c r="H135" s="246">
        <f t="shared" ref="H135:H138" si="14">F135-E135</f>
        <v>9601</v>
      </c>
      <c r="I135" s="248">
        <f>F135/F$134</f>
        <v>0.38836445294631344</v>
      </c>
      <c r="J135" s="246">
        <v>28925</v>
      </c>
      <c r="K135" s="247">
        <f t="shared" ref="K135:K138" si="15">J135/J$134</f>
        <v>0.55730029671303616</v>
      </c>
      <c r="L135" s="248">
        <f t="shared" ref="L135:L138" si="16">J135/F135-1</f>
        <v>0.5486133418995609</v>
      </c>
      <c r="M135" s="249">
        <f t="shared" ref="M135:M138" si="17">J135-F135</f>
        <v>10247</v>
      </c>
      <c r="N135" s="247">
        <f t="shared" ref="N135:N138" si="18">J135/D135-1</f>
        <v>6.328350646060299</v>
      </c>
      <c r="O135" s="246">
        <f t="shared" ref="O135:O138" si="19">J135-D135</f>
        <v>24978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2">
        <v>9694</v>
      </c>
      <c r="D136" s="252">
        <v>2180</v>
      </c>
      <c r="E136" s="252">
        <v>4351</v>
      </c>
      <c r="F136" s="252">
        <v>9363</v>
      </c>
      <c r="G136" s="256">
        <f t="shared" ref="G136:G138" si="20">IFERROR(F136/E136-1,"-")</f>
        <v>1.1519190990576877</v>
      </c>
      <c r="H136" s="252">
        <f t="shared" si="14"/>
        <v>5012</v>
      </c>
      <c r="I136" s="260">
        <f t="shared" ref="I136:I138" si="21">F136/F$134</f>
        <v>0.19468124922027696</v>
      </c>
      <c r="J136" s="252">
        <v>15562</v>
      </c>
      <c r="K136" s="258">
        <f t="shared" si="15"/>
        <v>0.29983430310970677</v>
      </c>
      <c r="L136" s="260">
        <f t="shared" si="16"/>
        <v>0.66207412154224077</v>
      </c>
      <c r="M136" s="259">
        <f t="shared" si="17"/>
        <v>6199</v>
      </c>
      <c r="N136" s="258">
        <f t="shared" si="18"/>
        <v>6.1385321100917434</v>
      </c>
      <c r="O136" s="252">
        <f t="shared" si="19"/>
        <v>13382</v>
      </c>
      <c r="Q136" s="29"/>
      <c r="R136" s="79"/>
      <c r="Z136" s="1"/>
    </row>
    <row r="137" spans="1:31" s="4" customFormat="1" x14ac:dyDescent="0.25">
      <c r="B137" s="97" t="s">
        <v>61</v>
      </c>
      <c r="C137" s="252">
        <v>8485</v>
      </c>
      <c r="D137" s="252">
        <v>1767</v>
      </c>
      <c r="E137" s="252">
        <v>4726</v>
      </c>
      <c r="F137" s="252">
        <v>9315</v>
      </c>
      <c r="G137" s="254">
        <f t="shared" si="20"/>
        <v>0.97101142615319502</v>
      </c>
      <c r="H137" s="252">
        <f t="shared" si="14"/>
        <v>4589</v>
      </c>
      <c r="I137" s="264">
        <f t="shared" si="21"/>
        <v>0.19368320372603651</v>
      </c>
      <c r="J137" s="252">
        <v>13363</v>
      </c>
      <c r="K137" s="258">
        <f t="shared" si="15"/>
        <v>0.25746599360332934</v>
      </c>
      <c r="L137" s="260">
        <f t="shared" si="16"/>
        <v>0.43456790123456801</v>
      </c>
      <c r="M137" s="259">
        <f t="shared" si="17"/>
        <v>4048</v>
      </c>
      <c r="N137" s="258">
        <f t="shared" si="18"/>
        <v>6.5625353706847767</v>
      </c>
      <c r="O137" s="252">
        <f t="shared" si="19"/>
        <v>11596</v>
      </c>
      <c r="Q137" s="29"/>
      <c r="R137" s="79"/>
      <c r="Z137" s="1"/>
    </row>
    <row r="138" spans="1:31" s="4" customFormat="1" x14ac:dyDescent="0.25">
      <c r="B138" s="245" t="s">
        <v>193</v>
      </c>
      <c r="C138" s="246">
        <v>33149</v>
      </c>
      <c r="D138" s="246">
        <v>20965</v>
      </c>
      <c r="E138" s="246">
        <v>34405</v>
      </c>
      <c r="F138" s="246">
        <v>29416</v>
      </c>
      <c r="G138" s="250">
        <f t="shared" si="20"/>
        <v>-0.1450079930242697</v>
      </c>
      <c r="H138" s="246">
        <f t="shared" si="14"/>
        <v>-4989</v>
      </c>
      <c r="I138" s="248">
        <f t="shared" si="21"/>
        <v>0.6116355470536865</v>
      </c>
      <c r="J138" s="246">
        <v>22977</v>
      </c>
      <c r="K138" s="247">
        <f t="shared" si="15"/>
        <v>0.4426997032869639</v>
      </c>
      <c r="L138" s="248">
        <f t="shared" si="16"/>
        <v>-0.21889447919499594</v>
      </c>
      <c r="M138" s="249">
        <f t="shared" si="17"/>
        <v>-6439</v>
      </c>
      <c r="N138" s="247">
        <f t="shared" si="18"/>
        <v>9.5969472931075606E-2</v>
      </c>
      <c r="O138" s="246">
        <f t="shared" si="19"/>
        <v>2012</v>
      </c>
      <c r="Q138" s="29"/>
      <c r="R138" s="79"/>
      <c r="Z138" s="1"/>
    </row>
    <row r="139" spans="1:31" s="4" customFormat="1" ht="7.5" customHeight="1" x14ac:dyDescent="0.25">
      <c r="B139" s="236"/>
      <c r="C139" s="236"/>
      <c r="D139" s="236"/>
      <c r="E139" s="236"/>
      <c r="F139" s="236"/>
      <c r="G139" s="236"/>
      <c r="H139" s="236"/>
      <c r="I139" s="236"/>
      <c r="J139" s="236"/>
      <c r="K139" s="236"/>
      <c r="L139" s="236"/>
      <c r="M139" s="236"/>
      <c r="N139" s="236"/>
      <c r="O139" s="236"/>
      <c r="Z139" s="1" t="s">
        <v>182</v>
      </c>
    </row>
    <row r="140" spans="1:31" s="4" customFormat="1" ht="32.25" customHeight="1" x14ac:dyDescent="0.25">
      <c r="B140" s="311" t="s">
        <v>196</v>
      </c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  <c r="M140" s="311"/>
      <c r="N140" s="311"/>
      <c r="O140" s="311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FD8D3-26F7-4E8D-A3F0-9A8DFB4B0EE7}">
  <sheetPr>
    <tabColor theme="4" tint="0.39997558519241921"/>
  </sheetPr>
  <dimension ref="A1:AE149"/>
  <sheetViews>
    <sheetView showGridLines="0" topLeftCell="E1" zoomScaleNormal="100" workbookViewId="0">
      <selection activeCell="O8" sqref="O8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202</v>
      </c>
      <c r="C6" s="243">
        <v>1047557</v>
      </c>
      <c r="D6" s="243">
        <v>456675</v>
      </c>
      <c r="E6" s="243">
        <v>800301</v>
      </c>
      <c r="F6" s="244">
        <f>E6/$E$6</f>
        <v>1</v>
      </c>
      <c r="G6" s="243">
        <v>1016781</v>
      </c>
      <c r="H6" s="244">
        <f>G6/E6-1</f>
        <v>0.27049822504282761</v>
      </c>
      <c r="I6" s="243">
        <f>G6-E6</f>
        <v>216480</v>
      </c>
      <c r="J6" s="244">
        <f>G6/$G$6</f>
        <v>1</v>
      </c>
      <c r="K6" s="243">
        <v>1041269</v>
      </c>
      <c r="L6" s="244">
        <f>K6/G6-1</f>
        <v>2.4083848931087504E-2</v>
      </c>
      <c r="M6" s="243">
        <f>K6-G6</f>
        <v>24488</v>
      </c>
      <c r="N6" s="244">
        <f>K6/$K$6</f>
        <v>1</v>
      </c>
      <c r="O6" s="243">
        <v>1058434</v>
      </c>
      <c r="P6" s="244">
        <f>O6/K6-1</f>
        <v>1.6484693196474609E-2</v>
      </c>
      <c r="Q6" s="243">
        <f>O6-K6</f>
        <v>17165</v>
      </c>
      <c r="R6" s="244">
        <f>IFERROR(O6/C6-1,"-")</f>
        <v>1.03832058780573E-2</v>
      </c>
      <c r="S6" s="243">
        <f>O6-C6</f>
        <v>10877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222987</v>
      </c>
      <c r="D7" s="252">
        <v>101575</v>
      </c>
      <c r="E7" s="252">
        <v>247584</v>
      </c>
      <c r="F7" s="258">
        <f t="shared" ref="F7:F16" si="0">E7/$E$6</f>
        <v>0.30936360194476831</v>
      </c>
      <c r="G7" s="252">
        <v>207208</v>
      </c>
      <c r="H7" s="260">
        <f>G7/E7-1</f>
        <v>-0.16308000516996257</v>
      </c>
      <c r="I7" s="259">
        <f>G7-E7</f>
        <v>-40376</v>
      </c>
      <c r="J7" s="258">
        <f>G7/$G$6</f>
        <v>0.20378822971711705</v>
      </c>
      <c r="K7" s="252">
        <v>181512</v>
      </c>
      <c r="L7" s="260">
        <f>K7/G7-1</f>
        <v>-0.12401065595922933</v>
      </c>
      <c r="M7" s="259">
        <f>K7-G7</f>
        <v>-25696</v>
      </c>
      <c r="N7" s="258">
        <f>K7/$K$6</f>
        <v>0.17431806766551197</v>
      </c>
      <c r="O7" s="252">
        <v>161819</v>
      </c>
      <c r="P7" s="260">
        <f>O7/K7-1</f>
        <v>-0.10849420423994005</v>
      </c>
      <c r="Q7" s="259">
        <f>O7-K7</f>
        <v>-19693</v>
      </c>
      <c r="R7" s="260">
        <f t="shared" ref="R7:R16" si="1">IFERROR(O7/C7-1,"-")</f>
        <v>-0.27431195540547204</v>
      </c>
      <c r="S7" s="259">
        <f t="shared" ref="S7:S16" si="2">O7-C7</f>
        <v>-61168</v>
      </c>
      <c r="T7" s="258">
        <f>O7/$O$6</f>
        <v>0.15288530035883202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127819</v>
      </c>
      <c r="D8" s="252">
        <v>46908</v>
      </c>
      <c r="E8" s="252">
        <v>83468</v>
      </c>
      <c r="F8" s="258">
        <f t="shared" si="0"/>
        <v>0.10429575872078131</v>
      </c>
      <c r="G8" s="252">
        <v>123951</v>
      </c>
      <c r="H8" s="260">
        <f t="shared" ref="H8:H16" si="3">G8/E8-1</f>
        <v>0.48501222025207258</v>
      </c>
      <c r="I8" s="259">
        <f t="shared" ref="I8:I16" si="4">G8-E8</f>
        <v>40483</v>
      </c>
      <c r="J8" s="258">
        <f t="shared" ref="J8:J16" si="5">G8/$G$6</f>
        <v>0.12190530704251948</v>
      </c>
      <c r="K8" s="252">
        <v>118966</v>
      </c>
      <c r="L8" s="260">
        <f t="shared" ref="L8:L16" si="6">K8/G8-1</f>
        <v>-4.0217505304515511E-2</v>
      </c>
      <c r="M8" s="259">
        <f t="shared" ref="M8:M16" si="7">K8-G8</f>
        <v>-4985</v>
      </c>
      <c r="N8" s="258">
        <f t="shared" ref="N8:N16" si="8">K8/$K$6</f>
        <v>0.1142509764527706</v>
      </c>
      <c r="O8" s="252">
        <v>114660</v>
      </c>
      <c r="P8" s="260">
        <f t="shared" ref="P8:P16" si="9">O8/K8-1</f>
        <v>-3.6195215439705497E-2</v>
      </c>
      <c r="Q8" s="259">
        <f t="shared" ref="Q8:Q16" si="10">O8-K8</f>
        <v>-4306</v>
      </c>
      <c r="R8" s="260">
        <f t="shared" si="1"/>
        <v>-0.10295026560996412</v>
      </c>
      <c r="S8" s="259">
        <f t="shared" si="2"/>
        <v>-13159</v>
      </c>
      <c r="T8" s="258">
        <f t="shared" ref="T8:T16" si="11">O8/$O$6</f>
        <v>0.10832985334938219</v>
      </c>
      <c r="V8" s="29"/>
      <c r="W8" s="79"/>
      <c r="AE8" s="1"/>
    </row>
    <row r="9" spans="1:31" s="4" customFormat="1" x14ac:dyDescent="0.25">
      <c r="B9" s="235" t="s">
        <v>46</v>
      </c>
      <c r="C9" s="252">
        <v>10509</v>
      </c>
      <c r="D9" s="252">
        <v>2335</v>
      </c>
      <c r="E9" s="252">
        <v>4950</v>
      </c>
      <c r="F9" s="253">
        <f t="shared" si="0"/>
        <v>6.1851728287231926E-3</v>
      </c>
      <c r="G9" s="252">
        <v>6762</v>
      </c>
      <c r="H9" s="264">
        <f t="shared" si="3"/>
        <v>0.36606060606060598</v>
      </c>
      <c r="I9" s="255">
        <f t="shared" si="4"/>
        <v>1812</v>
      </c>
      <c r="J9" s="253">
        <f t="shared" si="5"/>
        <v>6.6503996435810665E-3</v>
      </c>
      <c r="K9" s="252">
        <v>20250</v>
      </c>
      <c r="L9" s="260">
        <f t="shared" si="6"/>
        <v>1.9946761313220942</v>
      </c>
      <c r="M9" s="259">
        <f t="shared" si="7"/>
        <v>13488</v>
      </c>
      <c r="N9" s="258">
        <f t="shared" si="8"/>
        <v>1.9447424248681178E-2</v>
      </c>
      <c r="O9" s="252">
        <v>11054</v>
      </c>
      <c r="P9" s="260">
        <f t="shared" si="9"/>
        <v>-0.45412345679012345</v>
      </c>
      <c r="Q9" s="259">
        <f t="shared" si="10"/>
        <v>-9196</v>
      </c>
      <c r="R9" s="260">
        <f t="shared" si="1"/>
        <v>5.1860310210295912E-2</v>
      </c>
      <c r="S9" s="259">
        <f t="shared" si="2"/>
        <v>545</v>
      </c>
      <c r="T9" s="258">
        <f t="shared" si="11"/>
        <v>1.044373102149024E-2</v>
      </c>
      <c r="V9" s="29"/>
      <c r="W9" s="79"/>
      <c r="AE9" s="1"/>
    </row>
    <row r="10" spans="1:31" s="4" customFormat="1" x14ac:dyDescent="0.25">
      <c r="B10" s="235" t="s">
        <v>48</v>
      </c>
      <c r="C10" s="252">
        <v>356283</v>
      </c>
      <c r="D10" s="252">
        <v>94044</v>
      </c>
      <c r="E10" s="252">
        <v>181693</v>
      </c>
      <c r="F10" s="258">
        <f t="shared" si="0"/>
        <v>0.22703082965034405</v>
      </c>
      <c r="G10" s="252">
        <v>342343</v>
      </c>
      <c r="H10" s="260">
        <f t="shared" si="3"/>
        <v>0.8841837605191174</v>
      </c>
      <c r="I10" s="259">
        <f t="shared" si="4"/>
        <v>160650</v>
      </c>
      <c r="J10" s="258">
        <f t="shared" si="5"/>
        <v>0.33669295551352751</v>
      </c>
      <c r="K10" s="252">
        <v>341923</v>
      </c>
      <c r="L10" s="260">
        <f t="shared" si="6"/>
        <v>-1.2268397484394011E-3</v>
      </c>
      <c r="M10" s="259">
        <f t="shared" si="7"/>
        <v>-420</v>
      </c>
      <c r="N10" s="258">
        <f t="shared" si="8"/>
        <v>0.32837143908058342</v>
      </c>
      <c r="O10" s="252">
        <v>382237</v>
      </c>
      <c r="P10" s="260">
        <f t="shared" si="9"/>
        <v>0.1179037385610211</v>
      </c>
      <c r="Q10" s="259">
        <f t="shared" si="10"/>
        <v>40314</v>
      </c>
      <c r="R10" s="260">
        <f t="shared" si="1"/>
        <v>7.2846585439103162E-2</v>
      </c>
      <c r="S10" s="259">
        <f t="shared" si="2"/>
        <v>25954</v>
      </c>
      <c r="T10" s="258">
        <f>O10/$O$6</f>
        <v>0.36113446846945579</v>
      </c>
      <c r="V10" s="29"/>
      <c r="W10" s="79"/>
      <c r="AE10" s="1"/>
    </row>
    <row r="11" spans="1:31" s="4" customFormat="1" x14ac:dyDescent="0.25">
      <c r="B11" s="235" t="s">
        <v>50</v>
      </c>
      <c r="C11" s="252">
        <v>31009</v>
      </c>
      <c r="D11" s="252">
        <v>30342</v>
      </c>
      <c r="E11" s="252">
        <v>44398</v>
      </c>
      <c r="F11" s="253">
        <f t="shared" si="0"/>
        <v>5.5476626919121683E-2</v>
      </c>
      <c r="G11" s="252">
        <v>48630</v>
      </c>
      <c r="H11" s="264">
        <f t="shared" si="3"/>
        <v>9.531960899139591E-2</v>
      </c>
      <c r="I11" s="255">
        <f t="shared" si="4"/>
        <v>4232</v>
      </c>
      <c r="J11" s="253">
        <f t="shared" si="5"/>
        <v>4.7827408261956111E-2</v>
      </c>
      <c r="K11" s="252">
        <v>55684</v>
      </c>
      <c r="L11" s="260">
        <f t="shared" si="6"/>
        <v>0.14505449311124829</v>
      </c>
      <c r="M11" s="259">
        <f t="shared" si="7"/>
        <v>7054</v>
      </c>
      <c r="N11" s="258">
        <f t="shared" si="8"/>
        <v>5.3477055400669757E-2</v>
      </c>
      <c r="O11" s="252">
        <v>49807</v>
      </c>
      <c r="P11" s="260">
        <f t="shared" si="9"/>
        <v>-0.10554198692622652</v>
      </c>
      <c r="Q11" s="259">
        <f t="shared" si="10"/>
        <v>-5877</v>
      </c>
      <c r="R11" s="260">
        <f t="shared" si="1"/>
        <v>0.60621110000322487</v>
      </c>
      <c r="S11" s="259">
        <f t="shared" si="2"/>
        <v>18798</v>
      </c>
      <c r="T11" s="258">
        <f t="shared" si="11"/>
        <v>4.7057256286173722E-2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120142</v>
      </c>
      <c r="D12" s="252">
        <v>52879</v>
      </c>
      <c r="E12" s="252">
        <v>104557</v>
      </c>
      <c r="F12" s="258">
        <f t="shared" si="0"/>
        <v>0.13064709403087088</v>
      </c>
      <c r="G12" s="252">
        <v>134886</v>
      </c>
      <c r="H12" s="260">
        <f t="shared" si="3"/>
        <v>0.29007144428397913</v>
      </c>
      <c r="I12" s="259">
        <f t="shared" si="4"/>
        <v>30329</v>
      </c>
      <c r="J12" s="258">
        <f t="shared" si="5"/>
        <v>0.13265983530376749</v>
      </c>
      <c r="K12" s="252">
        <v>146430</v>
      </c>
      <c r="L12" s="260">
        <f t="shared" si="6"/>
        <v>8.5583381522174262E-2</v>
      </c>
      <c r="M12" s="259">
        <f t="shared" si="7"/>
        <v>11544</v>
      </c>
      <c r="N12" s="258">
        <f t="shared" si="8"/>
        <v>0.14062648556713012</v>
      </c>
      <c r="O12" s="252">
        <v>156566</v>
      </c>
      <c r="P12" s="260">
        <f t="shared" si="9"/>
        <v>6.9220788089872309E-2</v>
      </c>
      <c r="Q12" s="259">
        <f t="shared" si="10"/>
        <v>10136</v>
      </c>
      <c r="R12" s="260">
        <f t="shared" si="1"/>
        <v>0.30317457675084492</v>
      </c>
      <c r="S12" s="259">
        <f t="shared" si="2"/>
        <v>36424</v>
      </c>
      <c r="T12" s="258">
        <f t="shared" si="11"/>
        <v>0.14792230786237026</v>
      </c>
      <c r="V12" s="29"/>
      <c r="W12" s="79"/>
      <c r="AE12" s="1"/>
    </row>
    <row r="13" spans="1:31" s="4" customFormat="1" x14ac:dyDescent="0.25">
      <c r="B13" s="235" t="s">
        <v>49</v>
      </c>
      <c r="C13" s="252">
        <v>37119</v>
      </c>
      <c r="D13" s="252">
        <v>14777</v>
      </c>
      <c r="E13" s="252">
        <v>21732</v>
      </c>
      <c r="F13" s="253">
        <f t="shared" si="0"/>
        <v>2.7154783012891398E-2</v>
      </c>
      <c r="G13" s="252">
        <v>33809</v>
      </c>
      <c r="H13" s="264">
        <f t="shared" si="3"/>
        <v>0.55572427756304066</v>
      </c>
      <c r="I13" s="255">
        <f t="shared" si="4"/>
        <v>12077</v>
      </c>
      <c r="J13" s="253">
        <f t="shared" si="5"/>
        <v>3.3251014721950939E-2</v>
      </c>
      <c r="K13" s="252">
        <v>37722</v>
      </c>
      <c r="L13" s="260">
        <f t="shared" si="6"/>
        <v>0.11573841284864983</v>
      </c>
      <c r="M13" s="259">
        <f t="shared" si="7"/>
        <v>3913</v>
      </c>
      <c r="N13" s="258">
        <f t="shared" si="8"/>
        <v>3.6226950000432162E-2</v>
      </c>
      <c r="O13" s="252">
        <v>35821</v>
      </c>
      <c r="P13" s="260">
        <f t="shared" si="9"/>
        <v>-5.0394994963151474E-2</v>
      </c>
      <c r="Q13" s="259">
        <f t="shared" si="10"/>
        <v>-1901</v>
      </c>
      <c r="R13" s="260">
        <f t="shared" si="1"/>
        <v>-3.4968614456208358E-2</v>
      </c>
      <c r="S13" s="259">
        <f t="shared" si="2"/>
        <v>-1298</v>
      </c>
      <c r="T13" s="258">
        <f t="shared" si="11"/>
        <v>3.3843395053446884E-2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45577</v>
      </c>
      <c r="D14" s="252">
        <v>21825</v>
      </c>
      <c r="E14" s="252">
        <v>45216</v>
      </c>
      <c r="F14" s="258">
        <f t="shared" si="0"/>
        <v>5.6498742348191494E-2</v>
      </c>
      <c r="G14" s="252">
        <v>29061</v>
      </c>
      <c r="H14" s="260">
        <f t="shared" si="3"/>
        <v>-0.35728503184713378</v>
      </c>
      <c r="I14" s="259">
        <f t="shared" si="4"/>
        <v>-16155</v>
      </c>
      <c r="J14" s="258">
        <f t="shared" si="5"/>
        <v>2.8581375930510109E-2</v>
      </c>
      <c r="K14" s="252">
        <v>32018</v>
      </c>
      <c r="L14" s="260">
        <f t="shared" si="6"/>
        <v>0.10175148824885594</v>
      </c>
      <c r="M14" s="259">
        <f t="shared" si="7"/>
        <v>2957</v>
      </c>
      <c r="N14" s="258">
        <f t="shared" si="8"/>
        <v>3.0749018745396241E-2</v>
      </c>
      <c r="O14" s="252">
        <v>29188</v>
      </c>
      <c r="P14" s="260">
        <f t="shared" si="9"/>
        <v>-8.838778187269658E-2</v>
      </c>
      <c r="Q14" s="259">
        <f t="shared" si="10"/>
        <v>-2830</v>
      </c>
      <c r="R14" s="260">
        <f t="shared" si="1"/>
        <v>-0.35958926651600587</v>
      </c>
      <c r="S14" s="259">
        <f t="shared" si="2"/>
        <v>-16389</v>
      </c>
      <c r="T14" s="258">
        <f t="shared" si="11"/>
        <v>2.7576589565338983E-2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41904</v>
      </c>
      <c r="D15" s="252">
        <v>22233</v>
      </c>
      <c r="E15" s="252">
        <v>26311</v>
      </c>
      <c r="F15" s="253">
        <f t="shared" si="0"/>
        <v>3.2876380261926449E-2</v>
      </c>
      <c r="G15" s="252">
        <v>32375</v>
      </c>
      <c r="H15" s="264">
        <f t="shared" si="3"/>
        <v>0.23047394625821904</v>
      </c>
      <c r="I15" s="255">
        <f t="shared" si="4"/>
        <v>6064</v>
      </c>
      <c r="J15" s="253">
        <f t="shared" si="5"/>
        <v>3.1840681523356555E-2</v>
      </c>
      <c r="K15" s="252">
        <v>47068</v>
      </c>
      <c r="L15" s="260">
        <f t="shared" si="6"/>
        <v>0.45383783783783782</v>
      </c>
      <c r="M15" s="259">
        <f t="shared" si="7"/>
        <v>14693</v>
      </c>
      <c r="N15" s="258">
        <f t="shared" si="8"/>
        <v>4.5202536520342007E-2</v>
      </c>
      <c r="O15" s="252">
        <v>61312</v>
      </c>
      <c r="P15" s="260">
        <f t="shared" si="9"/>
        <v>0.30262598793235318</v>
      </c>
      <c r="Q15" s="259">
        <f t="shared" si="10"/>
        <v>14244</v>
      </c>
      <c r="R15" s="260">
        <f t="shared" si="1"/>
        <v>0.46315387552500953</v>
      </c>
      <c r="S15" s="259">
        <f t="shared" si="2"/>
        <v>19408</v>
      </c>
      <c r="T15" s="258">
        <f t="shared" si="11"/>
        <v>5.7927088510006296E-2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54208</v>
      </c>
      <c r="D16" s="252">
        <f>D6-SUM(D7:D15)</f>
        <v>69757</v>
      </c>
      <c r="E16" s="252">
        <f>E6-SUM(E7:E15)</f>
        <v>40392</v>
      </c>
      <c r="F16" s="258">
        <f t="shared" si="0"/>
        <v>5.0471010282381254E-2</v>
      </c>
      <c r="G16" s="252">
        <f>G6-SUM(G7:G15)</f>
        <v>57756</v>
      </c>
      <c r="H16" s="260">
        <f t="shared" si="3"/>
        <v>0.42988710635769456</v>
      </c>
      <c r="I16" s="259">
        <f t="shared" si="4"/>
        <v>17364</v>
      </c>
      <c r="J16" s="258">
        <f t="shared" si="5"/>
        <v>5.6802792341713704E-2</v>
      </c>
      <c r="K16" s="252">
        <f>K6-SUM(K7:K15)</f>
        <v>59696</v>
      </c>
      <c r="L16" s="260">
        <f t="shared" si="6"/>
        <v>3.3589583766188813E-2</v>
      </c>
      <c r="M16" s="259">
        <f t="shared" si="7"/>
        <v>1940</v>
      </c>
      <c r="N16" s="258">
        <f t="shared" si="8"/>
        <v>5.7330046318482542E-2</v>
      </c>
      <c r="O16" s="252">
        <f>O6-SUM(O7:O15)</f>
        <v>55970</v>
      </c>
      <c r="P16" s="260">
        <f t="shared" si="9"/>
        <v>-6.2416242294291102E-2</v>
      </c>
      <c r="Q16" s="259">
        <f t="shared" si="10"/>
        <v>-3726</v>
      </c>
      <c r="R16" s="260">
        <f t="shared" si="1"/>
        <v>3.2504427390791069E-2</v>
      </c>
      <c r="S16" s="259">
        <f t="shared" si="2"/>
        <v>1762</v>
      </c>
      <c r="T16" s="258">
        <f t="shared" si="11"/>
        <v>5.2880009523503593E-2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1047557</v>
      </c>
      <c r="D136" s="228">
        <v>456683</v>
      </c>
      <c r="E136" s="228">
        <v>800301</v>
      </c>
      <c r="F136" s="228">
        <v>1016781</v>
      </c>
      <c r="G136" s="229">
        <f>F136/E136-1</f>
        <v>0.27049822504282761</v>
      </c>
      <c r="H136" s="228">
        <f>F136-E136</f>
        <v>216480</v>
      </c>
      <c r="I136" s="229">
        <f>F136/F$136</f>
        <v>1</v>
      </c>
      <c r="J136" s="228">
        <v>1041269</v>
      </c>
      <c r="K136" s="229">
        <f>H136/H$136</f>
        <v>1</v>
      </c>
      <c r="L136" s="229">
        <f>J136/F136-1</f>
        <v>2.4083848931087504E-2</v>
      </c>
      <c r="M136" s="228">
        <f>J136-F136</f>
        <v>24488</v>
      </c>
      <c r="N136" s="229">
        <f>J136/C136-1</f>
        <v>-6.0025373320974351E-3</v>
      </c>
      <c r="O136" s="228">
        <f>J136-C136</f>
        <v>-6288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222987</v>
      </c>
      <c r="D137" s="252">
        <v>117997</v>
      </c>
      <c r="E137" s="252">
        <v>247584</v>
      </c>
      <c r="F137" s="252">
        <v>207208</v>
      </c>
      <c r="G137" s="258">
        <f t="shared" ref="G137:G146" si="12">F137/E137-1</f>
        <v>-0.16308000516996257</v>
      </c>
      <c r="H137" s="265">
        <f t="shared" ref="H137:H146" si="13">F137-E137</f>
        <v>-40376</v>
      </c>
      <c r="I137" s="260">
        <f t="shared" ref="I137:K146" si="14">F137/F$136</f>
        <v>0.20378822971711705</v>
      </c>
      <c r="J137" s="252">
        <v>181512</v>
      </c>
      <c r="K137" s="260">
        <f t="shared" si="14"/>
        <v>-0.18651145602365116</v>
      </c>
      <c r="L137" s="260">
        <f t="shared" ref="L137:L146" si="15">J137/F137-1</f>
        <v>-0.12401065595922933</v>
      </c>
      <c r="M137" s="259">
        <f t="shared" ref="M137:M146" si="16">J137-F137</f>
        <v>-25696</v>
      </c>
      <c r="N137" s="258">
        <f t="shared" ref="N137:N146" si="17">J137/C137-1</f>
        <v>-0.18599738998237569</v>
      </c>
      <c r="O137" s="252">
        <f t="shared" ref="O137:O146" si="18">J137-C137</f>
        <v>-41475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127819</v>
      </c>
      <c r="D138" s="252">
        <v>51760</v>
      </c>
      <c r="E138" s="252">
        <v>83468</v>
      </c>
      <c r="F138" s="252">
        <v>123951</v>
      </c>
      <c r="G138" s="258">
        <f t="shared" si="12"/>
        <v>0.48501222025207258</v>
      </c>
      <c r="H138" s="265">
        <f t="shared" si="13"/>
        <v>40483</v>
      </c>
      <c r="I138" s="260">
        <f t="shared" si="14"/>
        <v>0.12190530704251948</v>
      </c>
      <c r="J138" s="252">
        <v>118966</v>
      </c>
      <c r="K138" s="260">
        <f t="shared" si="14"/>
        <v>0.18700572801182558</v>
      </c>
      <c r="L138" s="260">
        <f t="shared" si="15"/>
        <v>-4.0217505304515511E-2</v>
      </c>
      <c r="M138" s="259">
        <f t="shared" si="16"/>
        <v>-4985</v>
      </c>
      <c r="N138" s="258">
        <f t="shared" si="17"/>
        <v>-6.926200330154364E-2</v>
      </c>
      <c r="O138" s="252">
        <f t="shared" si="18"/>
        <v>-8853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10509</v>
      </c>
      <c r="D139" s="252">
        <v>2339</v>
      </c>
      <c r="E139" s="252">
        <v>4950</v>
      </c>
      <c r="F139" s="252">
        <v>6762</v>
      </c>
      <c r="G139" s="258">
        <f t="shared" si="12"/>
        <v>0.36606060606060598</v>
      </c>
      <c r="H139" s="265">
        <f t="shared" si="13"/>
        <v>1812</v>
      </c>
      <c r="I139" s="260">
        <f t="shared" si="14"/>
        <v>6.6503996435810665E-3</v>
      </c>
      <c r="J139" s="252">
        <v>20250</v>
      </c>
      <c r="K139" s="264">
        <f t="shared" si="14"/>
        <v>8.3702882483370281E-3</v>
      </c>
      <c r="L139" s="260">
        <f t="shared" si="15"/>
        <v>1.9946761313220942</v>
      </c>
      <c r="M139" s="259">
        <f t="shared" si="16"/>
        <v>13488</v>
      </c>
      <c r="N139" s="258">
        <f t="shared" si="17"/>
        <v>0.92691978304310596</v>
      </c>
      <c r="O139" s="252">
        <f t="shared" si="18"/>
        <v>9741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356283</v>
      </c>
      <c r="D140" s="252">
        <v>103133</v>
      </c>
      <c r="E140" s="252">
        <v>181693</v>
      </c>
      <c r="F140" s="252">
        <v>342343</v>
      </c>
      <c r="G140" s="258">
        <f t="shared" si="12"/>
        <v>0.8841837605191174</v>
      </c>
      <c r="H140" s="265">
        <f t="shared" si="13"/>
        <v>160650</v>
      </c>
      <c r="I140" s="260">
        <f t="shared" si="14"/>
        <v>0.33669295551352751</v>
      </c>
      <c r="J140" s="252">
        <v>341923</v>
      </c>
      <c r="K140" s="260">
        <f t="shared" si="14"/>
        <v>0.74210088691796006</v>
      </c>
      <c r="L140" s="260">
        <f t="shared" si="15"/>
        <v>-1.2268397484394011E-3</v>
      </c>
      <c r="M140" s="259">
        <f t="shared" si="16"/>
        <v>-420</v>
      </c>
      <c r="N140" s="258">
        <f t="shared" si="17"/>
        <v>-4.0305038410477056E-2</v>
      </c>
      <c r="O140" s="252">
        <f t="shared" si="18"/>
        <v>-14360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31009</v>
      </c>
      <c r="D141" s="252">
        <v>30584</v>
      </c>
      <c r="E141" s="252">
        <v>44398</v>
      </c>
      <c r="F141" s="252">
        <v>48630</v>
      </c>
      <c r="G141" s="258">
        <f t="shared" si="12"/>
        <v>9.531960899139591E-2</v>
      </c>
      <c r="H141" s="265">
        <f t="shared" si="13"/>
        <v>4232</v>
      </c>
      <c r="I141" s="260">
        <f t="shared" si="14"/>
        <v>4.7827408261956111E-2</v>
      </c>
      <c r="J141" s="252">
        <v>55684</v>
      </c>
      <c r="K141" s="264">
        <f t="shared" si="14"/>
        <v>1.9549150036954916E-2</v>
      </c>
      <c r="L141" s="260">
        <f t="shared" si="15"/>
        <v>0.14505449311124829</v>
      </c>
      <c r="M141" s="259">
        <f t="shared" si="16"/>
        <v>7054</v>
      </c>
      <c r="N141" s="258">
        <f t="shared" si="17"/>
        <v>0.79573672159695574</v>
      </c>
      <c r="O141" s="252">
        <f t="shared" si="18"/>
        <v>24675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120142</v>
      </c>
      <c r="D142" s="252">
        <v>61571</v>
      </c>
      <c r="E142" s="252">
        <v>104557</v>
      </c>
      <c r="F142" s="252">
        <v>134886</v>
      </c>
      <c r="G142" s="258">
        <f t="shared" si="12"/>
        <v>0.29007144428397913</v>
      </c>
      <c r="H142" s="265">
        <f t="shared" si="13"/>
        <v>30329</v>
      </c>
      <c r="I142" s="260">
        <f t="shared" si="14"/>
        <v>0.13265983530376749</v>
      </c>
      <c r="J142" s="252">
        <v>146430</v>
      </c>
      <c r="K142" s="260">
        <f t="shared" si="14"/>
        <v>0.14010070214338508</v>
      </c>
      <c r="L142" s="260">
        <f t="shared" si="15"/>
        <v>8.5583381522174262E-2</v>
      </c>
      <c r="M142" s="259">
        <f t="shared" si="16"/>
        <v>11544</v>
      </c>
      <c r="N142" s="258">
        <f t="shared" si="17"/>
        <v>0.21880774416939963</v>
      </c>
      <c r="O142" s="252">
        <f t="shared" si="18"/>
        <v>26288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37119</v>
      </c>
      <c r="D143" s="252">
        <v>16023</v>
      </c>
      <c r="E143" s="252">
        <v>21732</v>
      </c>
      <c r="F143" s="252">
        <v>33809</v>
      </c>
      <c r="G143" s="258">
        <f t="shared" si="12"/>
        <v>0.55572427756304066</v>
      </c>
      <c r="H143" s="265">
        <f t="shared" si="13"/>
        <v>12077</v>
      </c>
      <c r="I143" s="260">
        <f t="shared" si="14"/>
        <v>3.3251014721950939E-2</v>
      </c>
      <c r="J143" s="252">
        <v>37722</v>
      </c>
      <c r="K143" s="264">
        <f t="shared" si="14"/>
        <v>5.5788063562453805E-2</v>
      </c>
      <c r="L143" s="260">
        <f t="shared" si="15"/>
        <v>0.11573841284864983</v>
      </c>
      <c r="M143" s="259">
        <f t="shared" si="16"/>
        <v>3913</v>
      </c>
      <c r="N143" s="258">
        <f t="shared" si="17"/>
        <v>1.6245049705002845E-2</v>
      </c>
      <c r="O143" s="252">
        <f t="shared" si="18"/>
        <v>603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45577</v>
      </c>
      <c r="D144" s="252">
        <v>26839</v>
      </c>
      <c r="E144" s="252">
        <v>45216</v>
      </c>
      <c r="F144" s="252">
        <v>29061</v>
      </c>
      <c r="G144" s="258">
        <f t="shared" si="12"/>
        <v>-0.35728503184713378</v>
      </c>
      <c r="H144" s="265">
        <f t="shared" si="13"/>
        <v>-16155</v>
      </c>
      <c r="I144" s="260">
        <f t="shared" si="14"/>
        <v>2.8581375930510109E-2</v>
      </c>
      <c r="J144" s="252">
        <v>32018</v>
      </c>
      <c r="K144" s="260">
        <f t="shared" si="14"/>
        <v>-7.4625831485587588E-2</v>
      </c>
      <c r="L144" s="260">
        <f t="shared" si="15"/>
        <v>0.10175148824885594</v>
      </c>
      <c r="M144" s="259">
        <f t="shared" si="16"/>
        <v>2957</v>
      </c>
      <c r="N144" s="258">
        <f t="shared" si="17"/>
        <v>-0.29749654430962991</v>
      </c>
      <c r="O144" s="252">
        <f t="shared" si="18"/>
        <v>-13559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41904</v>
      </c>
      <c r="D145" s="252">
        <v>24273</v>
      </c>
      <c r="E145" s="252">
        <v>26311</v>
      </c>
      <c r="F145" s="252">
        <v>32375</v>
      </c>
      <c r="G145" s="258">
        <f t="shared" si="12"/>
        <v>0.23047394625821904</v>
      </c>
      <c r="H145" s="265">
        <f t="shared" si="13"/>
        <v>6064</v>
      </c>
      <c r="I145" s="260">
        <f t="shared" si="14"/>
        <v>3.1840681523356555E-2</v>
      </c>
      <c r="J145" s="252">
        <v>47068</v>
      </c>
      <c r="K145" s="264">
        <f t="shared" si="14"/>
        <v>2.8011825572801182E-2</v>
      </c>
      <c r="L145" s="260">
        <f t="shared" si="15"/>
        <v>0.45383783783783782</v>
      </c>
      <c r="M145" s="259">
        <f t="shared" si="16"/>
        <v>14693</v>
      </c>
      <c r="N145" s="258">
        <f t="shared" si="17"/>
        <v>0.12323405880106919</v>
      </c>
      <c r="O145" s="252">
        <f t="shared" si="18"/>
        <v>5164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54208</v>
      </c>
      <c r="D146" s="252">
        <f>D136-SUM(D137:D145)</f>
        <v>22164</v>
      </c>
      <c r="E146" s="252">
        <f>E136-SUM(E137:E145)</f>
        <v>40392</v>
      </c>
      <c r="F146" s="252">
        <f>F136-SUM(F137:F145)</f>
        <v>57756</v>
      </c>
      <c r="G146" s="258">
        <f t="shared" si="12"/>
        <v>0.42988710635769456</v>
      </c>
      <c r="H146" s="265">
        <f t="shared" si="13"/>
        <v>17364</v>
      </c>
      <c r="I146" s="260">
        <f t="shared" si="14"/>
        <v>5.6802792341713704E-2</v>
      </c>
      <c r="J146" s="252">
        <f>J136-SUM(J137:J145)</f>
        <v>59696</v>
      </c>
      <c r="K146" s="260">
        <f t="shared" si="14"/>
        <v>8.0210643015521069E-2</v>
      </c>
      <c r="L146" s="260">
        <f t="shared" si="15"/>
        <v>3.3589583766188813E-2</v>
      </c>
      <c r="M146" s="259">
        <f t="shared" si="16"/>
        <v>1940</v>
      </c>
      <c r="N146" s="258">
        <f t="shared" si="17"/>
        <v>0.10123966942148765</v>
      </c>
      <c r="O146" s="252">
        <f t="shared" si="18"/>
        <v>5488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BBDDB9-4BEA-4F2F-BE84-E1CF8BFAB6B1}">
  <sheetPr>
    <tabColor theme="4" tint="0.39997558519241921"/>
  </sheetPr>
  <dimension ref="A1:AE149"/>
  <sheetViews>
    <sheetView showGridLines="0" topLeftCell="E1" zoomScaleNormal="100" workbookViewId="0">
      <selection activeCell="O8" sqref="O8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204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323</v>
      </c>
      <c r="C6" s="243">
        <v>632407</v>
      </c>
      <c r="D6" s="243">
        <v>248286</v>
      </c>
      <c r="E6" s="243">
        <v>384253</v>
      </c>
      <c r="F6" s="244">
        <f>E6/$E$6</f>
        <v>1</v>
      </c>
      <c r="G6" s="243">
        <v>593573</v>
      </c>
      <c r="H6" s="244">
        <f>G6/E6-1</f>
        <v>0.54474525898301374</v>
      </c>
      <c r="I6" s="243">
        <f>G6-E6</f>
        <v>209320</v>
      </c>
      <c r="J6" s="244">
        <f>G6/$G$6</f>
        <v>1</v>
      </c>
      <c r="K6" s="243">
        <v>612478</v>
      </c>
      <c r="L6" s="244">
        <f>K6/G6-1</f>
        <v>3.1849494501939857E-2</v>
      </c>
      <c r="M6" s="243">
        <f>K6-G6</f>
        <v>18905</v>
      </c>
      <c r="N6" s="244">
        <f>K6/$K$6</f>
        <v>1</v>
      </c>
      <c r="O6" s="243">
        <v>636461</v>
      </c>
      <c r="P6" s="244">
        <f>O6/K6-1</f>
        <v>3.915732483452472E-2</v>
      </c>
      <c r="Q6" s="243">
        <f>O6-K6</f>
        <v>23983</v>
      </c>
      <c r="R6" s="244">
        <f>IFERROR(O6/C6-1,"-")</f>
        <v>6.4104287270696503E-3</v>
      </c>
      <c r="S6" s="243">
        <f>O6-C6</f>
        <v>4054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109920</v>
      </c>
      <c r="D7" s="252">
        <v>43067</v>
      </c>
      <c r="E7" s="252">
        <v>120918</v>
      </c>
      <c r="F7" s="258">
        <f t="shared" ref="F7:F16" si="0">E7/$E$6</f>
        <v>0.3146832946001723</v>
      </c>
      <c r="G7" s="252">
        <v>120397</v>
      </c>
      <c r="H7" s="260">
        <f>G7/E7-1</f>
        <v>-4.3087050728592979E-3</v>
      </c>
      <c r="I7" s="259">
        <f>G7-E7</f>
        <v>-521</v>
      </c>
      <c r="J7" s="258">
        <f>G7/$G$6</f>
        <v>0.20283436072732419</v>
      </c>
      <c r="K7" s="252">
        <v>106138</v>
      </c>
      <c r="L7" s="260">
        <f>K7/G7-1</f>
        <v>-0.11843318355108512</v>
      </c>
      <c r="M7" s="259">
        <f>K7-G7</f>
        <v>-14259</v>
      </c>
      <c r="N7" s="258">
        <f>K7/$K$6</f>
        <v>0.17329275500507774</v>
      </c>
      <c r="O7" s="252">
        <v>101169</v>
      </c>
      <c r="P7" s="260">
        <f>O7/K7-1</f>
        <v>-4.6816408826245048E-2</v>
      </c>
      <c r="Q7" s="259">
        <f>O7-K7</f>
        <v>-4969</v>
      </c>
      <c r="R7" s="260">
        <f t="shared" ref="R7:R16" si="1">IFERROR(O7/C7-1,"-")</f>
        <v>-7.9612445414847133E-2</v>
      </c>
      <c r="S7" s="259">
        <f t="shared" ref="S7:S16" si="2">O7-C7</f>
        <v>-8751</v>
      </c>
      <c r="T7" s="258">
        <f>O7/$O$6</f>
        <v>0.15895553694570444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76491</v>
      </c>
      <c r="D8" s="252">
        <v>23619</v>
      </c>
      <c r="E8" s="252">
        <v>39986</v>
      </c>
      <c r="F8" s="258">
        <f t="shared" si="0"/>
        <v>0.10406164688369382</v>
      </c>
      <c r="G8" s="252">
        <v>75857</v>
      </c>
      <c r="H8" s="260">
        <f t="shared" ref="H8:H16" si="3">G8/E8-1</f>
        <v>0.89708898114340019</v>
      </c>
      <c r="I8" s="259">
        <f t="shared" ref="I8:I16" si="4">G8-E8</f>
        <v>35871</v>
      </c>
      <c r="J8" s="258">
        <f t="shared" ref="J8:J16" si="5">G8/$G$6</f>
        <v>0.12779725492904831</v>
      </c>
      <c r="K8" s="252">
        <v>67064</v>
      </c>
      <c r="L8" s="260">
        <f t="shared" ref="L8:L16" si="6">K8/G8-1</f>
        <v>-0.1159154725338466</v>
      </c>
      <c r="M8" s="259">
        <f t="shared" ref="M8:M16" si="7">K8-G8</f>
        <v>-8793</v>
      </c>
      <c r="N8" s="258">
        <f t="shared" ref="N8:N16" si="8">K8/$K$6</f>
        <v>0.10949617782189727</v>
      </c>
      <c r="O8" s="252">
        <v>64415</v>
      </c>
      <c r="P8" s="260">
        <f t="shared" ref="P8:P16" si="9">O8/K8-1</f>
        <v>-3.9499582488369267E-2</v>
      </c>
      <c r="Q8" s="259">
        <f t="shared" ref="Q8:Q16" si="10">O8-K8</f>
        <v>-2649</v>
      </c>
      <c r="R8" s="260">
        <f t="shared" si="1"/>
        <v>-0.15787478265416843</v>
      </c>
      <c r="S8" s="259">
        <f t="shared" si="2"/>
        <v>-12076</v>
      </c>
      <c r="T8" s="258">
        <f t="shared" ref="T8:T16" si="11">O8/$O$6</f>
        <v>0.10120808659132295</v>
      </c>
      <c r="V8" s="29"/>
      <c r="W8" s="79"/>
      <c r="AE8" s="1"/>
    </row>
    <row r="9" spans="1:31" s="4" customFormat="1" x14ac:dyDescent="0.25">
      <c r="B9" s="235" t="s">
        <v>46</v>
      </c>
      <c r="C9" s="252">
        <v>4565</v>
      </c>
      <c r="D9" s="252">
        <v>681</v>
      </c>
      <c r="E9" s="252">
        <v>2535</v>
      </c>
      <c r="F9" s="253">
        <f t="shared" si="0"/>
        <v>6.5972158968179819E-3</v>
      </c>
      <c r="G9" s="252">
        <v>3247</v>
      </c>
      <c r="H9" s="264">
        <f t="shared" si="3"/>
        <v>0.28086785009861925</v>
      </c>
      <c r="I9" s="255">
        <f t="shared" si="4"/>
        <v>712</v>
      </c>
      <c r="J9" s="253">
        <f t="shared" si="5"/>
        <v>5.4702622929277446E-3</v>
      </c>
      <c r="K9" s="252">
        <v>5439</v>
      </c>
      <c r="L9" s="260">
        <f t="shared" si="6"/>
        <v>0.67508469356328926</v>
      </c>
      <c r="M9" s="259">
        <f t="shared" si="7"/>
        <v>2192</v>
      </c>
      <c r="N9" s="258">
        <f t="shared" si="8"/>
        <v>8.8803189665587982E-3</v>
      </c>
      <c r="O9" s="252">
        <v>3803</v>
      </c>
      <c r="P9" s="260">
        <f t="shared" si="9"/>
        <v>-0.30079058650487223</v>
      </c>
      <c r="Q9" s="259">
        <f t="shared" si="10"/>
        <v>-1636</v>
      </c>
      <c r="R9" s="260">
        <f t="shared" si="1"/>
        <v>-0.16692223439211396</v>
      </c>
      <c r="S9" s="259">
        <f t="shared" si="2"/>
        <v>-762</v>
      </c>
      <c r="T9" s="258">
        <f t="shared" si="11"/>
        <v>5.9752286471598413E-3</v>
      </c>
      <c r="V9" s="29"/>
      <c r="W9" s="79"/>
      <c r="AE9" s="1"/>
    </row>
    <row r="10" spans="1:31" s="4" customFormat="1" x14ac:dyDescent="0.25">
      <c r="B10" s="235" t="s">
        <v>48</v>
      </c>
      <c r="C10" s="252">
        <v>284219</v>
      </c>
      <c r="D10" s="252">
        <v>68651</v>
      </c>
      <c r="E10" s="252">
        <v>114704</v>
      </c>
      <c r="F10" s="258">
        <f t="shared" si="0"/>
        <v>0.29851165768386972</v>
      </c>
      <c r="G10" s="252">
        <v>244952</v>
      </c>
      <c r="H10" s="260">
        <f t="shared" si="3"/>
        <v>1.1355140186915889</v>
      </c>
      <c r="I10" s="259">
        <f t="shared" si="4"/>
        <v>130248</v>
      </c>
      <c r="J10" s="258">
        <f t="shared" si="5"/>
        <v>0.4126737570610523</v>
      </c>
      <c r="K10" s="252">
        <v>249820</v>
      </c>
      <c r="L10" s="260">
        <f t="shared" si="6"/>
        <v>1.987328129592747E-2</v>
      </c>
      <c r="M10" s="259">
        <f t="shared" si="7"/>
        <v>4868</v>
      </c>
      <c r="N10" s="258">
        <f t="shared" si="8"/>
        <v>0.40788403828382408</v>
      </c>
      <c r="O10" s="252">
        <v>275953</v>
      </c>
      <c r="P10" s="260">
        <f t="shared" si="9"/>
        <v>0.1046073172684332</v>
      </c>
      <c r="Q10" s="259">
        <f t="shared" si="10"/>
        <v>26133</v>
      </c>
      <c r="R10" s="260">
        <f t="shared" si="1"/>
        <v>-2.9083206963644193E-2</v>
      </c>
      <c r="S10" s="259">
        <f t="shared" si="2"/>
        <v>-8266</v>
      </c>
      <c r="T10" s="258">
        <f>O10/$O$6</f>
        <v>0.43357409173539307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19123</v>
      </c>
      <c r="D11" s="252">
        <v>25510</v>
      </c>
      <c r="E11" s="252">
        <v>20278</v>
      </c>
      <c r="F11" s="253">
        <f t="shared" si="0"/>
        <v>5.2772522270483249E-2</v>
      </c>
      <c r="G11" s="252">
        <v>32271</v>
      </c>
      <c r="H11" s="264">
        <f t="shared" si="3"/>
        <v>0.59142913502317773</v>
      </c>
      <c r="I11" s="255">
        <f t="shared" si="4"/>
        <v>11993</v>
      </c>
      <c r="J11" s="253">
        <f t="shared" si="5"/>
        <v>5.4367365092414917E-2</v>
      </c>
      <c r="K11" s="252">
        <v>36164</v>
      </c>
      <c r="L11" s="260">
        <f t="shared" si="6"/>
        <v>0.12063462551516846</v>
      </c>
      <c r="M11" s="259">
        <f t="shared" si="7"/>
        <v>3893</v>
      </c>
      <c r="N11" s="258">
        <f t="shared" si="8"/>
        <v>5.9045386119991251E-2</v>
      </c>
      <c r="O11" s="252">
        <v>33708</v>
      </c>
      <c r="P11" s="260">
        <f t="shared" si="9"/>
        <v>-6.791284149983412E-2</v>
      </c>
      <c r="Q11" s="259">
        <f t="shared" si="10"/>
        <v>-2456</v>
      </c>
      <c r="R11" s="260">
        <f t="shared" si="1"/>
        <v>0.7626941379490666</v>
      </c>
      <c r="S11" s="259">
        <f t="shared" si="2"/>
        <v>14585</v>
      </c>
      <c r="T11" s="258">
        <f t="shared" si="11"/>
        <v>5.2961611159206924E-2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59066</v>
      </c>
      <c r="D12" s="252">
        <v>28803</v>
      </c>
      <c r="E12" s="252">
        <v>51310</v>
      </c>
      <c r="F12" s="258">
        <f t="shared" si="0"/>
        <v>0.13353181367484443</v>
      </c>
      <c r="G12" s="252">
        <v>65021</v>
      </c>
      <c r="H12" s="260">
        <f t="shared" si="3"/>
        <v>0.26721886571818354</v>
      </c>
      <c r="I12" s="259">
        <f t="shared" si="4"/>
        <v>13711</v>
      </c>
      <c r="J12" s="258">
        <f t="shared" si="5"/>
        <v>0.10954170759114717</v>
      </c>
      <c r="K12" s="252">
        <v>80309</v>
      </c>
      <c r="L12" s="260">
        <f t="shared" si="6"/>
        <v>0.23512403684963323</v>
      </c>
      <c r="M12" s="259">
        <f t="shared" si="7"/>
        <v>15288</v>
      </c>
      <c r="N12" s="258">
        <f t="shared" si="8"/>
        <v>0.1311214443620832</v>
      </c>
      <c r="O12" s="252">
        <v>80773</v>
      </c>
      <c r="P12" s="260">
        <f t="shared" si="9"/>
        <v>5.7776836967213807E-3</v>
      </c>
      <c r="Q12" s="259">
        <f t="shared" si="10"/>
        <v>464</v>
      </c>
      <c r="R12" s="260">
        <f t="shared" si="1"/>
        <v>0.36750414790234642</v>
      </c>
      <c r="S12" s="259">
        <f t="shared" si="2"/>
        <v>21707</v>
      </c>
      <c r="T12" s="258">
        <f t="shared" si="11"/>
        <v>0.12690958283382642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17966</v>
      </c>
      <c r="D13" s="252">
        <v>6752</v>
      </c>
      <c r="E13" s="252">
        <v>10731</v>
      </c>
      <c r="F13" s="253">
        <f t="shared" si="0"/>
        <v>2.7926912737180971E-2</v>
      </c>
      <c r="G13" s="252">
        <v>17520</v>
      </c>
      <c r="H13" s="264">
        <f t="shared" si="3"/>
        <v>0.63265306122448983</v>
      </c>
      <c r="I13" s="255">
        <f t="shared" si="4"/>
        <v>6789</v>
      </c>
      <c r="J13" s="253">
        <f t="shared" si="5"/>
        <v>2.951616734588669E-2</v>
      </c>
      <c r="K13" s="252">
        <v>25698</v>
      </c>
      <c r="L13" s="260">
        <f t="shared" si="6"/>
        <v>0.46678082191780823</v>
      </c>
      <c r="M13" s="259">
        <f t="shared" si="7"/>
        <v>8178</v>
      </c>
      <c r="N13" s="258">
        <f t="shared" si="8"/>
        <v>4.1957425409565728E-2</v>
      </c>
      <c r="O13" s="252">
        <v>23944</v>
      </c>
      <c r="P13" s="260">
        <f t="shared" si="9"/>
        <v>-6.8254338859055186E-2</v>
      </c>
      <c r="Q13" s="259">
        <f t="shared" si="10"/>
        <v>-1754</v>
      </c>
      <c r="R13" s="260">
        <f t="shared" si="1"/>
        <v>0.33273961928086382</v>
      </c>
      <c r="S13" s="259">
        <f t="shared" si="2"/>
        <v>5978</v>
      </c>
      <c r="T13" s="258">
        <f t="shared" si="11"/>
        <v>3.762052977323041E-2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20687</v>
      </c>
      <c r="D14" s="252">
        <v>5616</v>
      </c>
      <c r="E14" s="252">
        <v>11021</v>
      </c>
      <c r="F14" s="258">
        <f t="shared" si="0"/>
        <v>2.8681623825968828E-2</v>
      </c>
      <c r="G14" s="252">
        <v>9118</v>
      </c>
      <c r="H14" s="260">
        <f t="shared" si="3"/>
        <v>-0.17267035659196084</v>
      </c>
      <c r="I14" s="259">
        <f t="shared" si="4"/>
        <v>-1903</v>
      </c>
      <c r="J14" s="258">
        <f t="shared" si="5"/>
        <v>1.536121083674628E-2</v>
      </c>
      <c r="K14" s="252">
        <v>11280</v>
      </c>
      <c r="L14" s="260">
        <f t="shared" si="6"/>
        <v>0.23711340206185572</v>
      </c>
      <c r="M14" s="259">
        <f t="shared" si="7"/>
        <v>2162</v>
      </c>
      <c r="N14" s="258">
        <f t="shared" si="8"/>
        <v>1.8416988038754044E-2</v>
      </c>
      <c r="O14" s="252">
        <v>10812</v>
      </c>
      <c r="P14" s="260">
        <f t="shared" si="9"/>
        <v>-4.1489361702127692E-2</v>
      </c>
      <c r="Q14" s="259">
        <f t="shared" si="10"/>
        <v>-468</v>
      </c>
      <c r="R14" s="260">
        <f t="shared" si="1"/>
        <v>-0.4773529269589597</v>
      </c>
      <c r="S14" s="259">
        <f t="shared" si="2"/>
        <v>-9875</v>
      </c>
      <c r="T14" s="258">
        <f t="shared" si="11"/>
        <v>1.6987686598236185E-2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19152</v>
      </c>
      <c r="D15" s="252">
        <v>14211</v>
      </c>
      <c r="E15" s="252">
        <v>4744</v>
      </c>
      <c r="F15" s="253">
        <f t="shared" si="0"/>
        <v>1.2346032431757201E-2</v>
      </c>
      <c r="G15" s="252">
        <v>9037</v>
      </c>
      <c r="H15" s="264">
        <f t="shared" si="3"/>
        <v>0.9049325463743676</v>
      </c>
      <c r="I15" s="255">
        <f t="shared" si="4"/>
        <v>4293</v>
      </c>
      <c r="J15" s="253">
        <f t="shared" si="5"/>
        <v>1.5224749104153995E-2</v>
      </c>
      <c r="K15" s="252">
        <v>15069</v>
      </c>
      <c r="L15" s="260">
        <f t="shared" si="6"/>
        <v>0.66747814540223516</v>
      </c>
      <c r="M15" s="259">
        <f t="shared" si="7"/>
        <v>6032</v>
      </c>
      <c r="N15" s="258">
        <f t="shared" si="8"/>
        <v>2.4603332691133396E-2</v>
      </c>
      <c r="O15" s="252">
        <v>23750</v>
      </c>
      <c r="P15" s="260">
        <f t="shared" si="9"/>
        <v>0.57608334992368437</v>
      </c>
      <c r="Q15" s="259">
        <f t="shared" si="10"/>
        <v>8681</v>
      </c>
      <c r="R15" s="260">
        <f t="shared" si="1"/>
        <v>0.24007936507936511</v>
      </c>
      <c r="S15" s="259">
        <f t="shared" si="2"/>
        <v>4598</v>
      </c>
      <c r="T15" s="258">
        <f t="shared" si="11"/>
        <v>3.7315719266380817E-2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21218</v>
      </c>
      <c r="D16" s="252">
        <f>D6-SUM(D7:D15)</f>
        <v>31376</v>
      </c>
      <c r="E16" s="252">
        <f>E6-SUM(E7:E15)</f>
        <v>8026</v>
      </c>
      <c r="F16" s="258">
        <f t="shared" si="0"/>
        <v>2.0887279995211488E-2</v>
      </c>
      <c r="G16" s="252">
        <f>G6-SUM(G7:G15)</f>
        <v>16153</v>
      </c>
      <c r="H16" s="260">
        <f t="shared" si="3"/>
        <v>1.012584101669574</v>
      </c>
      <c r="I16" s="259">
        <f t="shared" si="4"/>
        <v>8127</v>
      </c>
      <c r="J16" s="258">
        <f t="shared" si="5"/>
        <v>2.7213165019298383E-2</v>
      </c>
      <c r="K16" s="252">
        <f>K6-SUM(K7:K15)</f>
        <v>15497</v>
      </c>
      <c r="L16" s="260">
        <f t="shared" si="6"/>
        <v>-4.0611651086485456E-2</v>
      </c>
      <c r="M16" s="259">
        <f t="shared" si="7"/>
        <v>-656</v>
      </c>
      <c r="N16" s="258">
        <f t="shared" si="8"/>
        <v>2.5302133301114488E-2</v>
      </c>
      <c r="O16" s="252">
        <f>O6-SUM(O7:O15)</f>
        <v>18134</v>
      </c>
      <c r="P16" s="260">
        <f t="shared" si="9"/>
        <v>0.17016196683229001</v>
      </c>
      <c r="Q16" s="259">
        <f t="shared" si="10"/>
        <v>2637</v>
      </c>
      <c r="R16" s="260">
        <f t="shared" si="1"/>
        <v>-0.14534828918842491</v>
      </c>
      <c r="S16" s="259">
        <f t="shared" si="2"/>
        <v>-3084</v>
      </c>
      <c r="T16" s="258">
        <f t="shared" si="11"/>
        <v>2.8491926449538935E-2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632407</v>
      </c>
      <c r="D136" s="228">
        <v>248294</v>
      </c>
      <c r="E136" s="228">
        <v>384253</v>
      </c>
      <c r="F136" s="228">
        <v>593573</v>
      </c>
      <c r="G136" s="229">
        <f>F136/E136-1</f>
        <v>0.54474525898301374</v>
      </c>
      <c r="H136" s="228">
        <f>F136-E136</f>
        <v>209320</v>
      </c>
      <c r="I136" s="229">
        <f>F136/F$136</f>
        <v>1</v>
      </c>
      <c r="J136" s="228">
        <v>612478</v>
      </c>
      <c r="K136" s="229">
        <f>H136/H$136</f>
        <v>1</v>
      </c>
      <c r="L136" s="229">
        <f>J136/F136-1</f>
        <v>3.1849494501939857E-2</v>
      </c>
      <c r="M136" s="228">
        <f>J136-F136</f>
        <v>18905</v>
      </c>
      <c r="N136" s="229">
        <f>J136/C136-1</f>
        <v>-3.1512933917556274E-2</v>
      </c>
      <c r="O136" s="228">
        <f>J136-C136</f>
        <v>-19929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109920</v>
      </c>
      <c r="D137" s="252">
        <v>49521</v>
      </c>
      <c r="E137" s="252">
        <v>120918</v>
      </c>
      <c r="F137" s="252">
        <v>120397</v>
      </c>
      <c r="G137" s="258">
        <f t="shared" ref="G137:G146" si="12">F137/E137-1</f>
        <v>-4.3087050728592979E-3</v>
      </c>
      <c r="H137" s="265">
        <f t="shared" ref="H137:H146" si="13">F137-E137</f>
        <v>-521</v>
      </c>
      <c r="I137" s="260">
        <f t="shared" ref="I137:K146" si="14">F137/F$136</f>
        <v>0.20283436072732419</v>
      </c>
      <c r="J137" s="252">
        <v>106138</v>
      </c>
      <c r="K137" s="260">
        <f t="shared" si="14"/>
        <v>-2.4890120389833748E-3</v>
      </c>
      <c r="L137" s="260">
        <f t="shared" ref="L137:L146" si="15">J137/F137-1</f>
        <v>-0.11843318355108512</v>
      </c>
      <c r="M137" s="259">
        <f t="shared" ref="M137:M146" si="16">J137-F137</f>
        <v>-14259</v>
      </c>
      <c r="N137" s="258">
        <f t="shared" ref="N137:N145" si="17">J137/C137-1</f>
        <v>-3.4406841339155725E-2</v>
      </c>
      <c r="O137" s="252">
        <f t="shared" ref="O137:O146" si="18">J137-C137</f>
        <v>-3782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76491</v>
      </c>
      <c r="D138" s="252">
        <v>26848</v>
      </c>
      <c r="E138" s="252">
        <v>39986</v>
      </c>
      <c r="F138" s="252">
        <v>75857</v>
      </c>
      <c r="G138" s="258">
        <f t="shared" si="12"/>
        <v>0.89708898114340019</v>
      </c>
      <c r="H138" s="265">
        <f t="shared" si="13"/>
        <v>35871</v>
      </c>
      <c r="I138" s="260">
        <f t="shared" si="14"/>
        <v>0.12779725492904831</v>
      </c>
      <c r="J138" s="252">
        <v>67064</v>
      </c>
      <c r="K138" s="260">
        <f t="shared" si="14"/>
        <v>0.17136919549015861</v>
      </c>
      <c r="L138" s="260">
        <f t="shared" si="15"/>
        <v>-0.1159154725338466</v>
      </c>
      <c r="M138" s="259">
        <f t="shared" si="16"/>
        <v>-8793</v>
      </c>
      <c r="N138" s="258">
        <f t="shared" si="17"/>
        <v>-0.12324325737668484</v>
      </c>
      <c r="O138" s="252">
        <f t="shared" si="18"/>
        <v>-9427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4565</v>
      </c>
      <c r="D139" s="252">
        <v>681</v>
      </c>
      <c r="E139" s="252">
        <v>2535</v>
      </c>
      <c r="F139" s="252">
        <v>3247</v>
      </c>
      <c r="G139" s="258">
        <f t="shared" si="12"/>
        <v>0.28086785009861925</v>
      </c>
      <c r="H139" s="266">
        <f t="shared" si="13"/>
        <v>712</v>
      </c>
      <c r="I139" s="264">
        <f t="shared" si="14"/>
        <v>5.4702622929277446E-3</v>
      </c>
      <c r="J139" s="252">
        <v>5439</v>
      </c>
      <c r="K139" s="264">
        <f t="shared" si="14"/>
        <v>3.4014905407987769E-3</v>
      </c>
      <c r="L139" s="260">
        <f t="shared" si="15"/>
        <v>0.67508469356328926</v>
      </c>
      <c r="M139" s="259">
        <f t="shared" si="16"/>
        <v>2192</v>
      </c>
      <c r="N139" s="258">
        <f t="shared" si="17"/>
        <v>0.1914567360350492</v>
      </c>
      <c r="O139" s="252">
        <f t="shared" si="18"/>
        <v>874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284219</v>
      </c>
      <c r="D140" s="252">
        <v>74813</v>
      </c>
      <c r="E140" s="252">
        <v>114704</v>
      </c>
      <c r="F140" s="252">
        <v>244952</v>
      </c>
      <c r="G140" s="258">
        <f t="shared" si="12"/>
        <v>1.1355140186915889</v>
      </c>
      <c r="H140" s="265">
        <f t="shared" si="13"/>
        <v>130248</v>
      </c>
      <c r="I140" s="260">
        <f t="shared" si="14"/>
        <v>0.4126737570610523</v>
      </c>
      <c r="J140" s="252">
        <v>249820</v>
      </c>
      <c r="K140" s="260">
        <f t="shared" si="14"/>
        <v>0.62224345499713363</v>
      </c>
      <c r="L140" s="260">
        <f t="shared" si="15"/>
        <v>1.987328129592747E-2</v>
      </c>
      <c r="M140" s="259">
        <f t="shared" si="16"/>
        <v>4868</v>
      </c>
      <c r="N140" s="258">
        <f t="shared" si="17"/>
        <v>-0.12102991003416375</v>
      </c>
      <c r="O140" s="252">
        <f t="shared" si="18"/>
        <v>-34399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19123</v>
      </c>
      <c r="D141" s="252">
        <v>25621</v>
      </c>
      <c r="E141" s="252">
        <v>20278</v>
      </c>
      <c r="F141" s="252">
        <v>32271</v>
      </c>
      <c r="G141" s="258">
        <f t="shared" si="12"/>
        <v>0.59142913502317773</v>
      </c>
      <c r="H141" s="266">
        <f t="shared" si="13"/>
        <v>11993</v>
      </c>
      <c r="I141" s="264">
        <f t="shared" si="14"/>
        <v>5.4367365092414917E-2</v>
      </c>
      <c r="J141" s="252">
        <v>36164</v>
      </c>
      <c r="K141" s="264">
        <f t="shared" si="14"/>
        <v>5.7295050640168162E-2</v>
      </c>
      <c r="L141" s="260">
        <f t="shared" si="15"/>
        <v>0.12063462551516846</v>
      </c>
      <c r="M141" s="259">
        <f t="shared" si="16"/>
        <v>3893</v>
      </c>
      <c r="N141" s="258">
        <f t="shared" si="17"/>
        <v>0.89112586937196037</v>
      </c>
      <c r="O141" s="252">
        <f t="shared" si="18"/>
        <v>17041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59066</v>
      </c>
      <c r="D142" s="252">
        <v>33780</v>
      </c>
      <c r="E142" s="252">
        <v>51310</v>
      </c>
      <c r="F142" s="252">
        <v>65021</v>
      </c>
      <c r="G142" s="258">
        <f t="shared" si="12"/>
        <v>0.26721886571818354</v>
      </c>
      <c r="H142" s="265">
        <f t="shared" si="13"/>
        <v>13711</v>
      </c>
      <c r="I142" s="260">
        <f t="shared" si="14"/>
        <v>0.10954170759114717</v>
      </c>
      <c r="J142" s="252">
        <v>80309</v>
      </c>
      <c r="K142" s="260">
        <f t="shared" si="14"/>
        <v>6.5502579782151724E-2</v>
      </c>
      <c r="L142" s="260">
        <f t="shared" si="15"/>
        <v>0.23512403684963323</v>
      </c>
      <c r="M142" s="259">
        <f t="shared" si="16"/>
        <v>15288</v>
      </c>
      <c r="N142" s="258">
        <f t="shared" si="17"/>
        <v>0.3596485287644331</v>
      </c>
      <c r="O142" s="252">
        <f t="shared" si="18"/>
        <v>21243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17966</v>
      </c>
      <c r="D143" s="252">
        <v>7339</v>
      </c>
      <c r="E143" s="252">
        <v>10731</v>
      </c>
      <c r="F143" s="252">
        <v>17520</v>
      </c>
      <c r="G143" s="258">
        <f t="shared" si="12"/>
        <v>0.63265306122448983</v>
      </c>
      <c r="H143" s="266">
        <f t="shared" si="13"/>
        <v>6789</v>
      </c>
      <c r="I143" s="264">
        <f t="shared" si="14"/>
        <v>2.951616734588669E-2</v>
      </c>
      <c r="J143" s="252">
        <v>25698</v>
      </c>
      <c r="K143" s="264">
        <f t="shared" si="14"/>
        <v>3.243359449646474E-2</v>
      </c>
      <c r="L143" s="260">
        <f t="shared" si="15"/>
        <v>0.46678082191780823</v>
      </c>
      <c r="M143" s="259">
        <f t="shared" si="16"/>
        <v>8178</v>
      </c>
      <c r="N143" s="258">
        <f t="shared" si="17"/>
        <v>0.43036847378381382</v>
      </c>
      <c r="O143" s="252">
        <f t="shared" si="18"/>
        <v>7732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20687</v>
      </c>
      <c r="D144" s="252">
        <v>6781</v>
      </c>
      <c r="E144" s="252">
        <v>11021</v>
      </c>
      <c r="F144" s="252">
        <v>9118</v>
      </c>
      <c r="G144" s="258">
        <f t="shared" si="12"/>
        <v>-0.17267035659196084</v>
      </c>
      <c r="H144" s="265">
        <f t="shared" si="13"/>
        <v>-1903</v>
      </c>
      <c r="I144" s="260">
        <f t="shared" si="14"/>
        <v>1.536121083674628E-2</v>
      </c>
      <c r="J144" s="252">
        <v>11280</v>
      </c>
      <c r="K144" s="260">
        <f t="shared" si="14"/>
        <v>-9.0913433976686411E-3</v>
      </c>
      <c r="L144" s="260">
        <f t="shared" si="15"/>
        <v>0.23711340206185572</v>
      </c>
      <c r="M144" s="259">
        <f t="shared" si="16"/>
        <v>2162</v>
      </c>
      <c r="N144" s="258">
        <f t="shared" si="17"/>
        <v>-0.45473002368637305</v>
      </c>
      <c r="O144" s="252">
        <f t="shared" si="18"/>
        <v>-9407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19152</v>
      </c>
      <c r="D145" s="252">
        <v>15343</v>
      </c>
      <c r="E145" s="252">
        <v>4744</v>
      </c>
      <c r="F145" s="252">
        <v>9037</v>
      </c>
      <c r="G145" s="258">
        <f t="shared" si="12"/>
        <v>0.9049325463743676</v>
      </c>
      <c r="H145" s="266">
        <f t="shared" si="13"/>
        <v>4293</v>
      </c>
      <c r="I145" s="264">
        <f t="shared" si="14"/>
        <v>1.5224749104153995E-2</v>
      </c>
      <c r="J145" s="252">
        <v>15069</v>
      </c>
      <c r="K145" s="264">
        <f t="shared" si="14"/>
        <v>2.0509268106248806E-2</v>
      </c>
      <c r="L145" s="260">
        <f t="shared" si="15"/>
        <v>0.66747814540223516</v>
      </c>
      <c r="M145" s="259">
        <f t="shared" si="16"/>
        <v>6032</v>
      </c>
      <c r="N145" s="258">
        <f t="shared" si="17"/>
        <v>-0.21318922305764409</v>
      </c>
      <c r="O145" s="252">
        <f t="shared" si="18"/>
        <v>-4083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21218</v>
      </c>
      <c r="D146" s="252">
        <f>D136-SUM(D137:D145)</f>
        <v>7567</v>
      </c>
      <c r="E146" s="252">
        <f>E136-SUM(E137:E145)</f>
        <v>8026</v>
      </c>
      <c r="F146" s="252">
        <f>F136-SUM(F137:F145)</f>
        <v>16153</v>
      </c>
      <c r="G146" s="258">
        <f t="shared" si="12"/>
        <v>1.012584101669574</v>
      </c>
      <c r="H146" s="265">
        <f t="shared" si="13"/>
        <v>8127</v>
      </c>
      <c r="I146" s="260">
        <f t="shared" si="14"/>
        <v>2.7213165019298383E-2</v>
      </c>
      <c r="J146" s="252">
        <f>J136-SUM(J137:J145)</f>
        <v>15497</v>
      </c>
      <c r="K146" s="260">
        <f t="shared" si="14"/>
        <v>3.8825721383527613E-2</v>
      </c>
      <c r="L146" s="260">
        <f t="shared" si="15"/>
        <v>-4.0611651086485456E-2</v>
      </c>
      <c r="M146" s="259">
        <f t="shared" si="16"/>
        <v>-656</v>
      </c>
      <c r="N146" s="258">
        <f>J146/C146-1</f>
        <v>-0.26962955980771042</v>
      </c>
      <c r="O146" s="252">
        <f t="shared" si="18"/>
        <v>-5721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51A2E-C4A5-4800-80F9-239D4F70A3F3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23"/>
      <c r="H1" s="223"/>
      <c r="I1" s="223"/>
      <c r="K1" s="223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1" t="s">
        <v>262</v>
      </c>
      <c r="D5" s="241" t="s">
        <v>263</v>
      </c>
      <c r="E5" s="241" t="s">
        <v>269</v>
      </c>
      <c r="F5" s="242" t="str">
        <f>CONCATENATE("%/s total Tenerife ",RIGHT(E5,4))</f>
        <v>%/s total Tenerife 2021</v>
      </c>
      <c r="G5" s="241" t="s">
        <v>264</v>
      </c>
      <c r="H5" s="242" t="str">
        <f>CONCATENATE("var. ",RIGHT(G5,2),"/",RIGHT(E5,2))</f>
        <v>var. 22/21</v>
      </c>
      <c r="I5" s="242" t="str">
        <f>CONCATENATE("dif. ",RIGHT(G5,2),"/",RIGHT(E5,2))</f>
        <v>dif. 22/21</v>
      </c>
      <c r="J5" s="242" t="str">
        <f>CONCATENATE("%/s total Tenerife ",RIGHT(G5,4))</f>
        <v>%/s total Tenerife 2022</v>
      </c>
      <c r="K5" s="241" t="s">
        <v>265</v>
      </c>
      <c r="L5" s="242" t="str">
        <f>CONCATENATE("var. ",RIGHT(K5,2),"/",RIGHT(G5,2))</f>
        <v>var. 23/22</v>
      </c>
      <c r="M5" s="242" t="str">
        <f>CONCATENATE("dif. ",RIGHT(K5,2),"/",RIGHT(G5,2))</f>
        <v>dif. 23/22</v>
      </c>
      <c r="N5" s="242" t="str">
        <f>CONCATENATE("%/s total Tenerife ",RIGHT(K5,4))</f>
        <v>%/s total Tenerife 2023</v>
      </c>
      <c r="O5" s="241" t="s">
        <v>266</v>
      </c>
      <c r="P5" s="242" t="str">
        <f>CONCATENATE("var. ",RIGHT(O5,2),"/",RIGHT(K5,2))</f>
        <v>var. 24/23</v>
      </c>
      <c r="Q5" s="242" t="str">
        <f>CONCATENATE("dif. ",RIGHT(O5,2),"/",RIGHT(K5,2))</f>
        <v>dif. 24/23</v>
      </c>
      <c r="R5" s="242" t="str">
        <f>CONCATENATE("var. ",RIGHT(O5,2),"/",RIGHT(C5,2))</f>
        <v>var. 24/19</v>
      </c>
      <c r="S5" s="242" t="str">
        <f>CONCATENATE("dif. ",RIGHT(O5,2),"/",RIGHT(C5,2))</f>
        <v>dif. 24/19</v>
      </c>
      <c r="T5" s="242" t="str">
        <f>CONCATENATE("%/s total Tenerife ",RIGHT(O5,4))</f>
        <v>%/s total Tenerife 2024</v>
      </c>
      <c r="AE5" s="1"/>
    </row>
    <row r="6" spans="1:31" ht="18.75" x14ac:dyDescent="0.3">
      <c r="A6" s="4"/>
      <c r="B6" s="224" t="s">
        <v>323</v>
      </c>
      <c r="C6" s="243">
        <v>415150</v>
      </c>
      <c r="D6" s="243">
        <v>208389</v>
      </c>
      <c r="E6" s="243">
        <v>416048</v>
      </c>
      <c r="F6" s="244">
        <f>E6/$E$6</f>
        <v>1</v>
      </c>
      <c r="G6" s="243">
        <v>423208</v>
      </c>
      <c r="H6" s="244">
        <f>G6/E6-1</f>
        <v>1.7209552743914225E-2</v>
      </c>
      <c r="I6" s="243">
        <f>G6-E6</f>
        <v>7160</v>
      </c>
      <c r="J6" s="244">
        <f>G6/$G$6</f>
        <v>1</v>
      </c>
      <c r="K6" s="243">
        <v>428791</v>
      </c>
      <c r="L6" s="244">
        <f>K6/G6-1</f>
        <v>1.3192094667397569E-2</v>
      </c>
      <c r="M6" s="243">
        <f>K6-G6</f>
        <v>5583</v>
      </c>
      <c r="N6" s="244">
        <f>K6/$K$6</f>
        <v>1</v>
      </c>
      <c r="O6" s="243">
        <v>421973</v>
      </c>
      <c r="P6" s="244">
        <f>O6/K6-1</f>
        <v>-1.5900520300099585E-2</v>
      </c>
      <c r="Q6" s="243">
        <f>O6-K6</f>
        <v>-6818</v>
      </c>
      <c r="R6" s="244">
        <f>IFERROR(O6/C6-1,"-")</f>
        <v>1.6435023485487088E-2</v>
      </c>
      <c r="S6" s="243">
        <f>O6-C6</f>
        <v>6823</v>
      </c>
      <c r="T6" s="244">
        <f>O6/$O$6</f>
        <v>1</v>
      </c>
      <c r="V6" s="29"/>
      <c r="W6" s="79"/>
      <c r="AE6" s="1" t="s">
        <v>175</v>
      </c>
    </row>
    <row r="7" spans="1:31" s="4" customFormat="1" x14ac:dyDescent="0.25">
      <c r="B7" s="235" t="s">
        <v>44</v>
      </c>
      <c r="C7" s="252">
        <v>113067</v>
      </c>
      <c r="D7" s="252">
        <v>58508</v>
      </c>
      <c r="E7" s="252">
        <v>126666</v>
      </c>
      <c r="F7" s="258">
        <f t="shared" ref="F7:F16" si="0">E7/$E$6</f>
        <v>0.30445044802522786</v>
      </c>
      <c r="G7" s="252">
        <v>86811</v>
      </c>
      <c r="H7" s="260">
        <f>G7/E7-1</f>
        <v>-0.31464639287575202</v>
      </c>
      <c r="I7" s="259">
        <f>G7-E7</f>
        <v>-39855</v>
      </c>
      <c r="J7" s="258">
        <f>G7/$G$6</f>
        <v>0.20512608457307044</v>
      </c>
      <c r="K7" s="252">
        <v>75374</v>
      </c>
      <c r="L7" s="260">
        <f>K7/G7-1</f>
        <v>-0.13174597689232936</v>
      </c>
      <c r="M7" s="259">
        <f>K7-G7</f>
        <v>-11437</v>
      </c>
      <c r="N7" s="258">
        <f>K7/$K$6</f>
        <v>0.17578260737748694</v>
      </c>
      <c r="O7" s="252">
        <v>60650</v>
      </c>
      <c r="P7" s="260">
        <f>O7/K7-1</f>
        <v>-0.19534587523549229</v>
      </c>
      <c r="Q7" s="259">
        <f>O7-K7</f>
        <v>-14724</v>
      </c>
      <c r="R7" s="260">
        <f t="shared" ref="R7:R16" si="1">IFERROR(O7/C7-1,"-")</f>
        <v>-0.46359238327717189</v>
      </c>
      <c r="S7" s="259">
        <f t="shared" ref="S7:S16" si="2">O7-C7</f>
        <v>-52417</v>
      </c>
      <c r="T7" s="258">
        <f>O7/$O$6</f>
        <v>0.14372957511499551</v>
      </c>
      <c r="V7" s="29"/>
      <c r="W7" s="79"/>
      <c r="AE7" s="1" t="s">
        <v>177</v>
      </c>
    </row>
    <row r="8" spans="1:31" s="4" customFormat="1" x14ac:dyDescent="0.25">
      <c r="B8" s="235" t="s">
        <v>45</v>
      </c>
      <c r="C8" s="252">
        <v>51328</v>
      </c>
      <c r="D8" s="252">
        <v>23289</v>
      </c>
      <c r="E8" s="252">
        <v>43482</v>
      </c>
      <c r="F8" s="258">
        <f t="shared" si="0"/>
        <v>0.1045119793869938</v>
      </c>
      <c r="G8" s="252">
        <v>48094</v>
      </c>
      <c r="H8" s="260">
        <f t="shared" ref="H8:H16" si="3">G8/E8-1</f>
        <v>0.10606687824847061</v>
      </c>
      <c r="I8" s="259">
        <f t="shared" ref="I8:I16" si="4">G8-E8</f>
        <v>4612</v>
      </c>
      <c r="J8" s="258">
        <f t="shared" ref="J8:J16" si="5">G8/$G$6</f>
        <v>0.11364151906391183</v>
      </c>
      <c r="K8" s="252">
        <v>51902</v>
      </c>
      <c r="L8" s="260">
        <f t="shared" ref="L8:L16" si="6">K8/G8-1</f>
        <v>7.9178275876408799E-2</v>
      </c>
      <c r="M8" s="259">
        <f t="shared" ref="M8:M16" si="7">K8-G8</f>
        <v>3808</v>
      </c>
      <c r="N8" s="258">
        <f t="shared" ref="N8:N16" si="8">K8/$K$6</f>
        <v>0.12104265248104555</v>
      </c>
      <c r="O8" s="252">
        <v>50245</v>
      </c>
      <c r="P8" s="260">
        <f t="shared" ref="P8:P16" si="9">O8/K8-1</f>
        <v>-3.1925552001849655E-2</v>
      </c>
      <c r="Q8" s="259">
        <f t="shared" ref="Q8:Q16" si="10">O8-K8</f>
        <v>-1657</v>
      </c>
      <c r="R8" s="260">
        <f t="shared" si="1"/>
        <v>-2.1099594763092311E-2</v>
      </c>
      <c r="S8" s="259">
        <f t="shared" si="2"/>
        <v>-1083</v>
      </c>
      <c r="T8" s="258">
        <f t="shared" ref="T8:T16" si="11">O8/$O$6</f>
        <v>0.11907159936773205</v>
      </c>
      <c r="V8" s="29"/>
      <c r="W8" s="79"/>
      <c r="AE8" s="1"/>
    </row>
    <row r="9" spans="1:31" s="4" customFormat="1" x14ac:dyDescent="0.25">
      <c r="B9" s="235" t="s">
        <v>46</v>
      </c>
      <c r="C9" s="252">
        <v>5944</v>
      </c>
      <c r="D9" s="252">
        <v>1654</v>
      </c>
      <c r="E9" s="252">
        <v>2415</v>
      </c>
      <c r="F9" s="253">
        <f t="shared" si="0"/>
        <v>5.8046186978425564E-3</v>
      </c>
      <c r="G9" s="252">
        <v>3515</v>
      </c>
      <c r="H9" s="264">
        <f t="shared" si="3"/>
        <v>0.45548654244306408</v>
      </c>
      <c r="I9" s="255">
        <f t="shared" si="4"/>
        <v>1100</v>
      </c>
      <c r="J9" s="253">
        <f t="shared" si="5"/>
        <v>8.3056085896296861E-3</v>
      </c>
      <c r="K9" s="252">
        <v>14811</v>
      </c>
      <c r="L9" s="260">
        <f t="shared" si="6"/>
        <v>3.2136557610241825</v>
      </c>
      <c r="M9" s="259">
        <f t="shared" si="7"/>
        <v>11296</v>
      </c>
      <c r="N9" s="258">
        <f t="shared" si="8"/>
        <v>3.4541303338922691E-2</v>
      </c>
      <c r="O9" s="252">
        <v>7251</v>
      </c>
      <c r="P9" s="260">
        <f t="shared" si="9"/>
        <v>-0.51043143609479436</v>
      </c>
      <c r="Q9" s="259">
        <f t="shared" si="10"/>
        <v>-7560</v>
      </c>
      <c r="R9" s="260">
        <f t="shared" si="1"/>
        <v>0.21988559892328396</v>
      </c>
      <c r="S9" s="259">
        <f t="shared" si="2"/>
        <v>1307</v>
      </c>
      <c r="T9" s="258">
        <f t="shared" si="11"/>
        <v>1.7183563877309686E-2</v>
      </c>
      <c r="V9" s="29"/>
      <c r="W9" s="79"/>
      <c r="AE9" s="1"/>
    </row>
    <row r="10" spans="1:31" s="4" customFormat="1" x14ac:dyDescent="0.25">
      <c r="B10" s="235" t="s">
        <v>48</v>
      </c>
      <c r="C10" s="252">
        <v>72064</v>
      </c>
      <c r="D10" s="252">
        <v>25393</v>
      </c>
      <c r="E10" s="252">
        <v>66989</v>
      </c>
      <c r="F10" s="258">
        <f t="shared" si="0"/>
        <v>0.16101267161481367</v>
      </c>
      <c r="G10" s="252">
        <v>97391</v>
      </c>
      <c r="H10" s="260">
        <f t="shared" si="3"/>
        <v>0.45383570436937415</v>
      </c>
      <c r="I10" s="259">
        <f t="shared" si="4"/>
        <v>30402</v>
      </c>
      <c r="J10" s="258">
        <f t="shared" si="5"/>
        <v>0.23012561199221188</v>
      </c>
      <c r="K10" s="252">
        <v>92103</v>
      </c>
      <c r="L10" s="260">
        <f t="shared" si="6"/>
        <v>-5.4296598248298134E-2</v>
      </c>
      <c r="M10" s="259">
        <f t="shared" si="7"/>
        <v>-5288</v>
      </c>
      <c r="N10" s="258">
        <f t="shared" si="8"/>
        <v>0.21479695236140683</v>
      </c>
      <c r="O10" s="252">
        <v>106284</v>
      </c>
      <c r="P10" s="260">
        <f t="shared" si="9"/>
        <v>0.15396892609361257</v>
      </c>
      <c r="Q10" s="259">
        <f t="shared" si="10"/>
        <v>14181</v>
      </c>
      <c r="R10" s="260">
        <f t="shared" si="1"/>
        <v>0.4748556838365896</v>
      </c>
      <c r="S10" s="259">
        <f t="shared" si="2"/>
        <v>34220</v>
      </c>
      <c r="T10" s="258">
        <f>O10/$O$6</f>
        <v>0.25187393506219591</v>
      </c>
      <c r="V10" s="29"/>
      <c r="W10" s="79"/>
      <c r="AE10" s="1"/>
    </row>
    <row r="11" spans="1:31" s="4" customFormat="1" x14ac:dyDescent="0.25">
      <c r="B11" s="235" t="s">
        <v>50</v>
      </c>
      <c r="C11" s="252">
        <v>11886</v>
      </c>
      <c r="D11" s="252">
        <v>4832</v>
      </c>
      <c r="E11" s="252">
        <v>24120</v>
      </c>
      <c r="F11" s="253">
        <f t="shared" si="0"/>
        <v>5.7974079913856093E-2</v>
      </c>
      <c r="G11" s="252">
        <v>16359</v>
      </c>
      <c r="H11" s="264">
        <f t="shared" si="3"/>
        <v>-0.32176616915422884</v>
      </c>
      <c r="I11" s="255">
        <f t="shared" si="4"/>
        <v>-7761</v>
      </c>
      <c r="J11" s="253">
        <f t="shared" si="5"/>
        <v>3.8654751327952215E-2</v>
      </c>
      <c r="K11" s="252">
        <v>19520</v>
      </c>
      <c r="L11" s="260">
        <f t="shared" si="6"/>
        <v>0.19322696986368371</v>
      </c>
      <c r="M11" s="259">
        <f t="shared" si="7"/>
        <v>3161</v>
      </c>
      <c r="N11" s="258">
        <f t="shared" si="8"/>
        <v>4.5523343540326174E-2</v>
      </c>
      <c r="O11" s="252">
        <v>16099</v>
      </c>
      <c r="P11" s="260">
        <f t="shared" si="9"/>
        <v>-0.17525614754098362</v>
      </c>
      <c r="Q11" s="259">
        <f t="shared" si="10"/>
        <v>-3421</v>
      </c>
      <c r="R11" s="260">
        <f t="shared" si="1"/>
        <v>0.35445061416792867</v>
      </c>
      <c r="S11" s="259">
        <f t="shared" si="2"/>
        <v>4213</v>
      </c>
      <c r="T11" s="258">
        <f t="shared" si="11"/>
        <v>3.8151730086996086E-2</v>
      </c>
      <c r="V11" s="29"/>
      <c r="W11" s="79"/>
      <c r="AE11" s="1"/>
    </row>
    <row r="12" spans="1:31" s="4" customFormat="1" x14ac:dyDescent="0.25">
      <c r="B12" s="235" t="s">
        <v>51</v>
      </c>
      <c r="C12" s="252">
        <v>61076</v>
      </c>
      <c r="D12" s="252">
        <v>24076</v>
      </c>
      <c r="E12" s="252">
        <v>53247</v>
      </c>
      <c r="F12" s="258">
        <f t="shared" si="0"/>
        <v>0.12798282890435719</v>
      </c>
      <c r="G12" s="252">
        <v>69865</v>
      </c>
      <c r="H12" s="260">
        <f t="shared" si="3"/>
        <v>0.31209270005821921</v>
      </c>
      <c r="I12" s="259">
        <f t="shared" si="4"/>
        <v>16618</v>
      </c>
      <c r="J12" s="258">
        <f t="shared" si="5"/>
        <v>0.16508430842517155</v>
      </c>
      <c r="K12" s="252">
        <v>66121</v>
      </c>
      <c r="L12" s="260">
        <f t="shared" si="6"/>
        <v>-5.3589064624633198E-2</v>
      </c>
      <c r="M12" s="259">
        <f t="shared" si="7"/>
        <v>-3744</v>
      </c>
      <c r="N12" s="258">
        <f t="shared" si="8"/>
        <v>0.1542033298273518</v>
      </c>
      <c r="O12" s="252">
        <v>75793</v>
      </c>
      <c r="P12" s="260">
        <f t="shared" si="9"/>
        <v>0.14627727953297742</v>
      </c>
      <c r="Q12" s="259">
        <f t="shared" si="10"/>
        <v>9672</v>
      </c>
      <c r="R12" s="260">
        <f t="shared" si="1"/>
        <v>0.24096208003143627</v>
      </c>
      <c r="S12" s="259">
        <f t="shared" si="2"/>
        <v>14717</v>
      </c>
      <c r="T12" s="258">
        <f t="shared" si="11"/>
        <v>0.17961575740627955</v>
      </c>
      <c r="V12" s="29"/>
      <c r="W12" s="79"/>
      <c r="AE12" s="1"/>
    </row>
    <row r="13" spans="1:31" s="4" customFormat="1" x14ac:dyDescent="0.25">
      <c r="B13" s="235" t="s">
        <v>49</v>
      </c>
      <c r="C13" s="252">
        <v>19153</v>
      </c>
      <c r="D13" s="252">
        <v>8025</v>
      </c>
      <c r="E13" s="252">
        <v>11001</v>
      </c>
      <c r="F13" s="253">
        <f t="shared" si="0"/>
        <v>2.6441660577625658E-2</v>
      </c>
      <c r="G13" s="252">
        <v>16289</v>
      </c>
      <c r="H13" s="264">
        <f t="shared" si="3"/>
        <v>0.48068357422052532</v>
      </c>
      <c r="I13" s="255">
        <f t="shared" si="4"/>
        <v>5288</v>
      </c>
      <c r="J13" s="253">
        <f t="shared" si="5"/>
        <v>3.8489348027447495E-2</v>
      </c>
      <c r="K13" s="252">
        <v>12024</v>
      </c>
      <c r="L13" s="260">
        <f t="shared" si="6"/>
        <v>-0.261833138928111</v>
      </c>
      <c r="M13" s="259">
        <f t="shared" si="7"/>
        <v>-4265</v>
      </c>
      <c r="N13" s="258">
        <f t="shared" si="8"/>
        <v>2.8041633336520589E-2</v>
      </c>
      <c r="O13" s="252">
        <v>11877</v>
      </c>
      <c r="P13" s="260">
        <f t="shared" si="9"/>
        <v>-1.2225548902195627E-2</v>
      </c>
      <c r="Q13" s="259">
        <f t="shared" si="10"/>
        <v>-147</v>
      </c>
      <c r="R13" s="260">
        <f t="shared" si="1"/>
        <v>-0.37988826815642462</v>
      </c>
      <c r="S13" s="259">
        <f t="shared" si="2"/>
        <v>-7276</v>
      </c>
      <c r="T13" s="258">
        <f t="shared" si="11"/>
        <v>2.8146350595891205E-2</v>
      </c>
      <c r="V13" s="29"/>
      <c r="W13" s="79"/>
      <c r="AE13" s="1"/>
    </row>
    <row r="14" spans="1:31" s="4" customFormat="1" x14ac:dyDescent="0.25">
      <c r="B14" s="235" t="s">
        <v>52</v>
      </c>
      <c r="C14" s="252">
        <v>24890</v>
      </c>
      <c r="D14" s="252">
        <v>16209</v>
      </c>
      <c r="E14" s="252">
        <v>34195</v>
      </c>
      <c r="F14" s="258">
        <f t="shared" si="0"/>
        <v>8.219003576510403E-2</v>
      </c>
      <c r="G14" s="252">
        <v>19943</v>
      </c>
      <c r="H14" s="260">
        <f t="shared" si="3"/>
        <v>-0.41678607983623339</v>
      </c>
      <c r="I14" s="259">
        <f t="shared" si="4"/>
        <v>-14252</v>
      </c>
      <c r="J14" s="258">
        <f t="shared" si="5"/>
        <v>4.7123400313793688E-2</v>
      </c>
      <c r="K14" s="252">
        <v>20738</v>
      </c>
      <c r="L14" s="260">
        <f t="shared" si="6"/>
        <v>3.9863611292182632E-2</v>
      </c>
      <c r="M14" s="259">
        <f t="shared" si="7"/>
        <v>795</v>
      </c>
      <c r="N14" s="258">
        <f t="shared" si="8"/>
        <v>4.8363888234594477E-2</v>
      </c>
      <c r="O14" s="252">
        <v>18376</v>
      </c>
      <c r="P14" s="260">
        <f t="shared" si="9"/>
        <v>-0.1138971935577201</v>
      </c>
      <c r="Q14" s="259">
        <f t="shared" si="10"/>
        <v>-2362</v>
      </c>
      <c r="R14" s="260">
        <f t="shared" si="1"/>
        <v>-0.26171153073523501</v>
      </c>
      <c r="S14" s="259">
        <f t="shared" si="2"/>
        <v>-6514</v>
      </c>
      <c r="T14" s="258">
        <f t="shared" si="11"/>
        <v>4.354780993096715E-2</v>
      </c>
      <c r="V14" s="29"/>
      <c r="W14" s="79"/>
      <c r="AE14" s="1"/>
    </row>
    <row r="15" spans="1:31" s="4" customFormat="1" x14ac:dyDescent="0.25">
      <c r="B15" s="235" t="s">
        <v>47</v>
      </c>
      <c r="C15" s="252">
        <v>22752</v>
      </c>
      <c r="D15" s="252">
        <v>8022</v>
      </c>
      <c r="E15" s="252">
        <v>21567</v>
      </c>
      <c r="F15" s="253">
        <f t="shared" si="0"/>
        <v>5.1837768718993961E-2</v>
      </c>
      <c r="G15" s="252">
        <v>23338</v>
      </c>
      <c r="H15" s="264">
        <f t="shared" si="3"/>
        <v>8.2116196040246781E-2</v>
      </c>
      <c r="I15" s="255">
        <f t="shared" si="4"/>
        <v>1771</v>
      </c>
      <c r="J15" s="253">
        <f t="shared" si="5"/>
        <v>5.5145460388272435E-2</v>
      </c>
      <c r="K15" s="252">
        <v>31999</v>
      </c>
      <c r="L15" s="260">
        <f t="shared" si="6"/>
        <v>0.37111149198731685</v>
      </c>
      <c r="M15" s="259">
        <f t="shared" si="7"/>
        <v>8661</v>
      </c>
      <c r="N15" s="258">
        <f t="shared" si="8"/>
        <v>7.4626099894820552E-2</v>
      </c>
      <c r="O15" s="252">
        <v>37562</v>
      </c>
      <c r="P15" s="260">
        <f t="shared" si="9"/>
        <v>0.17384918278696215</v>
      </c>
      <c r="Q15" s="259">
        <f t="shared" si="10"/>
        <v>5563</v>
      </c>
      <c r="R15" s="260">
        <f t="shared" si="1"/>
        <v>0.65093178621659642</v>
      </c>
      <c r="S15" s="259">
        <f t="shared" si="2"/>
        <v>14810</v>
      </c>
      <c r="T15" s="258">
        <f t="shared" si="11"/>
        <v>8.9015173956627558E-2</v>
      </c>
      <c r="V15" s="29"/>
      <c r="W15" s="79"/>
      <c r="AE15" s="1"/>
    </row>
    <row r="16" spans="1:31" s="4" customFormat="1" x14ac:dyDescent="0.25">
      <c r="B16" s="235" t="s">
        <v>203</v>
      </c>
      <c r="C16" s="252">
        <f>C6-SUM(C7:C15)</f>
        <v>32990</v>
      </c>
      <c r="D16" s="252">
        <f>D6-SUM(D7:D15)</f>
        <v>38381</v>
      </c>
      <c r="E16" s="252">
        <f>E6-SUM(E7:E15)</f>
        <v>32366</v>
      </c>
      <c r="F16" s="258">
        <f t="shared" si="0"/>
        <v>7.7793908395185171E-2</v>
      </c>
      <c r="G16" s="252">
        <f>G6-SUM(G7:G15)</f>
        <v>41603</v>
      </c>
      <c r="H16" s="260">
        <f t="shared" si="3"/>
        <v>0.28539207810665523</v>
      </c>
      <c r="I16" s="259">
        <f t="shared" si="4"/>
        <v>9237</v>
      </c>
      <c r="J16" s="258">
        <f t="shared" si="5"/>
        <v>9.8303907298538787E-2</v>
      </c>
      <c r="K16" s="252">
        <f>K6-SUM(K7:K15)</f>
        <v>44199</v>
      </c>
      <c r="L16" s="260">
        <f t="shared" si="6"/>
        <v>6.2399346200995076E-2</v>
      </c>
      <c r="M16" s="259">
        <f t="shared" si="7"/>
        <v>2596</v>
      </c>
      <c r="N16" s="258">
        <f t="shared" si="8"/>
        <v>0.10307818960752441</v>
      </c>
      <c r="O16" s="252">
        <f>O6-SUM(O7:O15)</f>
        <v>37836</v>
      </c>
      <c r="P16" s="260">
        <f t="shared" si="9"/>
        <v>-0.14396253308898388</v>
      </c>
      <c r="Q16" s="259">
        <f t="shared" si="10"/>
        <v>-6363</v>
      </c>
      <c r="R16" s="260">
        <f t="shared" si="1"/>
        <v>0.1468929978781448</v>
      </c>
      <c r="S16" s="259">
        <f t="shared" si="2"/>
        <v>4846</v>
      </c>
      <c r="T16" s="258">
        <f t="shared" si="11"/>
        <v>8.9664504601005279E-2</v>
      </c>
      <c r="V16" s="29"/>
      <c r="W16" s="79"/>
      <c r="AE16" s="1"/>
    </row>
    <row r="17" spans="2:31" s="4" customFormat="1" ht="7.5" customHeight="1" x14ac:dyDescent="0.25">
      <c r="B17" s="236"/>
      <c r="C17" s="236"/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AE17" s="1" t="s">
        <v>182</v>
      </c>
    </row>
    <row r="18" spans="2:31" s="4" customFormat="1" x14ac:dyDescent="0.25">
      <c r="B18" s="125" t="s">
        <v>183</v>
      </c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0" t="s">
        <v>185</v>
      </c>
      <c r="C42" s="270"/>
      <c r="D42" s="270"/>
      <c r="E42" s="270"/>
      <c r="F42" s="270"/>
      <c r="G42" s="270"/>
      <c r="H42" s="270"/>
      <c r="I42" s="270"/>
      <c r="J42" s="270"/>
      <c r="K42" s="270"/>
      <c r="L42" s="270"/>
      <c r="M42" s="270"/>
      <c r="N42" s="270"/>
      <c r="O42" s="270"/>
      <c r="P42" s="270"/>
      <c r="Q42" s="270"/>
      <c r="R42" s="270"/>
      <c r="S42" s="270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4" t="s">
        <v>173</v>
      </c>
      <c r="C45" s="225"/>
      <c r="D45" s="225"/>
      <c r="E45" s="225"/>
      <c r="F45" s="225"/>
      <c r="G45" s="225"/>
      <c r="H45" s="225"/>
      <c r="I45" s="225"/>
      <c r="J45" s="225"/>
      <c r="K45" s="225">
        <v>1824653</v>
      </c>
      <c r="L45" s="225"/>
      <c r="M45" s="225"/>
      <c r="N45" s="226"/>
      <c r="O45" s="225">
        <v>2354005</v>
      </c>
      <c r="P45" s="226"/>
      <c r="Q45" s="226">
        <v>1</v>
      </c>
      <c r="R45" s="226">
        <v>0.2901110512519367</v>
      </c>
      <c r="S45" s="225">
        <v>529352</v>
      </c>
      <c r="T45" s="237"/>
      <c r="AE45" s="1"/>
    </row>
    <row r="46" spans="2:31" ht="18.75" hidden="1" x14ac:dyDescent="0.3">
      <c r="B46" s="224" t="s">
        <v>174</v>
      </c>
      <c r="C46" s="225"/>
      <c r="D46" s="225"/>
      <c r="E46" s="225"/>
      <c r="F46" s="225"/>
      <c r="G46" s="225"/>
      <c r="H46" s="225"/>
      <c r="I46" s="225"/>
      <c r="J46" s="225"/>
      <c r="K46" s="225">
        <v>603938</v>
      </c>
      <c r="L46" s="225"/>
      <c r="M46" s="225"/>
      <c r="N46" s="226">
        <v>1</v>
      </c>
      <c r="O46" s="225">
        <v>936181</v>
      </c>
      <c r="P46" s="226">
        <v>1</v>
      </c>
      <c r="Q46" s="226">
        <v>0.39769711619134201</v>
      </c>
      <c r="R46" s="226">
        <v>0.55012766211101138</v>
      </c>
      <c r="S46" s="225">
        <v>332243</v>
      </c>
      <c r="T46" s="237"/>
      <c r="AE46" s="1" t="s">
        <v>175</v>
      </c>
    </row>
    <row r="47" spans="2:31" ht="15.75" hidden="1" x14ac:dyDescent="0.25">
      <c r="B47" s="227" t="s">
        <v>100</v>
      </c>
      <c r="C47" s="228"/>
      <c r="D47" s="228"/>
      <c r="E47" s="228"/>
      <c r="F47" s="228"/>
      <c r="G47" s="228"/>
      <c r="H47" s="228"/>
      <c r="I47" s="228"/>
      <c r="J47" s="228"/>
      <c r="K47" s="228">
        <v>276550.36166633503</v>
      </c>
      <c r="L47" s="228"/>
      <c r="M47" s="228"/>
      <c r="N47" s="229">
        <v>0.45791184139155844</v>
      </c>
      <c r="O47" s="228">
        <v>430252.45635520399</v>
      </c>
      <c r="P47" s="229">
        <v>0.4595825554622493</v>
      </c>
      <c r="Q47" s="229">
        <v>0.18277465695918402</v>
      </c>
      <c r="R47" s="229">
        <v>0.55578337978930015</v>
      </c>
      <c r="S47" s="228">
        <v>153702.09468886897</v>
      </c>
      <c r="T47" s="238"/>
      <c r="AE47" s="1" t="s">
        <v>176</v>
      </c>
    </row>
    <row r="48" spans="2:31" s="4" customFormat="1" hidden="1" x14ac:dyDescent="0.25">
      <c r="B48" s="230" t="s">
        <v>103</v>
      </c>
      <c r="C48" s="231"/>
      <c r="D48" s="231"/>
      <c r="E48" s="231"/>
      <c r="F48" s="231"/>
      <c r="G48" s="231"/>
      <c r="H48" s="231"/>
      <c r="I48" s="231"/>
      <c r="J48" s="231"/>
      <c r="K48" s="231">
        <v>327387.63833385095</v>
      </c>
      <c r="L48" s="231"/>
      <c r="M48" s="231"/>
      <c r="N48" s="234">
        <v>0.54208815860874948</v>
      </c>
      <c r="O48" s="231">
        <v>505927.5436448183</v>
      </c>
      <c r="P48" s="234">
        <v>0.54041637636826456</v>
      </c>
      <c r="Q48" s="234">
        <v>0.21492203442423372</v>
      </c>
      <c r="R48" s="232">
        <v>0.54534711884540576</v>
      </c>
      <c r="S48" s="233">
        <v>178539.90531096736</v>
      </c>
      <c r="T48" s="240"/>
      <c r="AE48" s="1" t="s">
        <v>177</v>
      </c>
    </row>
    <row r="49" spans="2:31" s="4" customFormat="1" hidden="1" x14ac:dyDescent="0.25">
      <c r="B49" s="235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5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6"/>
      <c r="C51" s="236"/>
      <c r="D51" s="236"/>
      <c r="E51" s="236"/>
      <c r="F51" s="236"/>
      <c r="G51" s="236"/>
      <c r="H51" s="236"/>
      <c r="I51" s="236"/>
      <c r="J51" s="236"/>
      <c r="K51" s="236"/>
      <c r="L51" s="236"/>
      <c r="M51" s="236"/>
      <c r="N51" s="236"/>
      <c r="O51" s="236"/>
      <c r="P51" s="236"/>
      <c r="Q51" s="236"/>
      <c r="R51" s="236"/>
      <c r="S51" s="236"/>
      <c r="AE51" s="1" t="s">
        <v>182</v>
      </c>
    </row>
    <row r="52" spans="2:31" s="4" customFormat="1" hidden="1" x14ac:dyDescent="0.25">
      <c r="B52" s="269" t="s">
        <v>183</v>
      </c>
      <c r="C52" s="269"/>
      <c r="D52" s="269"/>
      <c r="E52" s="269"/>
      <c r="F52" s="269"/>
      <c r="G52" s="269"/>
      <c r="H52" s="269"/>
      <c r="I52" s="269"/>
      <c r="J52" s="269"/>
      <c r="K52" s="269"/>
      <c r="L52" s="269"/>
      <c r="M52" s="269"/>
      <c r="N52" s="269"/>
      <c r="O52" s="269"/>
      <c r="P52" s="269"/>
      <c r="Q52" s="269"/>
      <c r="R52" s="269"/>
      <c r="S52" s="269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2"/>
      <c r="D54" s="122"/>
      <c r="E54" s="122"/>
      <c r="F54" s="122"/>
      <c r="G54" s="122"/>
      <c r="H54" s="122"/>
      <c r="I54" s="122"/>
      <c r="J54" s="122"/>
      <c r="K54" s="122">
        <v>0.54208815860874948</v>
      </c>
      <c r="L54" s="122"/>
      <c r="M54" s="122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2">
        <v>2019</v>
      </c>
      <c r="D135" s="182">
        <v>2020</v>
      </c>
      <c r="E135" s="182">
        <v>2021</v>
      </c>
      <c r="F135" s="182">
        <v>2022</v>
      </c>
      <c r="G135" s="173" t="str">
        <f>CONCATENATE("var. ",RIGHT(F135,2),"/",RIGHT(E135,2))</f>
        <v>var. 22/21</v>
      </c>
      <c r="H135" s="173" t="str">
        <f>CONCATENATE("dif. ",RIGHT(F135,2),"/",RIGHT(E135,2))</f>
        <v>dif. 22/21</v>
      </c>
      <c r="I135" s="173" t="str">
        <f>CONCATENATE("%/s total Península ",RIGHT(F135,4))</f>
        <v>%/s total Península 2022</v>
      </c>
      <c r="J135" s="182">
        <v>2023</v>
      </c>
      <c r="K135" s="173" t="str">
        <f>CONCATENATE("%/s total España ",RIGHT(J135,4))</f>
        <v>%/s total España 2023</v>
      </c>
      <c r="L135" s="173" t="str">
        <f>CONCATENATE("var. ",RIGHT(J135,2),"/",RIGHT(F135,2))</f>
        <v>var. 23/22</v>
      </c>
      <c r="M135" s="173" t="str">
        <f>CONCATENATE("dif. ",RIGHT(J135,2),"/",RIGHT(F135,2))</f>
        <v>dif. 23/22</v>
      </c>
      <c r="N135" s="173" t="str">
        <f>CONCATENATE("var. ",RIGHT(J135,2),"/",RIGHT(C135,2))</f>
        <v>var. 23/19</v>
      </c>
      <c r="O135" s="173" t="str">
        <f>CONCATENATE("dif. ",RIGHT(J135,2),"/",RIGHT(C135,2))</f>
        <v>dif. 23/19</v>
      </c>
      <c r="Z135" s="1"/>
    </row>
    <row r="136" spans="1:31" ht="18.75" x14ac:dyDescent="0.3">
      <c r="A136" s="4"/>
      <c r="B136" s="224" t="s">
        <v>202</v>
      </c>
      <c r="C136" s="228">
        <v>415150</v>
      </c>
      <c r="D136" s="228">
        <v>208389</v>
      </c>
      <c r="E136" s="228">
        <v>416048</v>
      </c>
      <c r="F136" s="228">
        <v>423208</v>
      </c>
      <c r="G136" s="229">
        <f>F136/E136-1</f>
        <v>1.7209552743914225E-2</v>
      </c>
      <c r="H136" s="228">
        <f>F136-E136</f>
        <v>7160</v>
      </c>
      <c r="I136" s="229">
        <f>F136/F$136</f>
        <v>1</v>
      </c>
      <c r="J136" s="228">
        <v>428791</v>
      </c>
      <c r="K136" s="229">
        <f>H136/H$136</f>
        <v>1</v>
      </c>
      <c r="L136" s="229">
        <f>J136/F136-1</f>
        <v>1.3192094667397569E-2</v>
      </c>
      <c r="M136" s="228">
        <f>J136-F136</f>
        <v>5583</v>
      </c>
      <c r="N136" s="229">
        <f>J136/C136-1</f>
        <v>3.2858003131398306E-2</v>
      </c>
      <c r="O136" s="228">
        <f>J136-C136</f>
        <v>13641</v>
      </c>
      <c r="Q136" s="29"/>
      <c r="R136" s="79"/>
      <c r="Z136" s="1" t="s">
        <v>175</v>
      </c>
      <c r="AE136"/>
    </row>
    <row r="137" spans="1:31" s="4" customFormat="1" x14ac:dyDescent="0.25">
      <c r="B137" s="235" t="s">
        <v>44</v>
      </c>
      <c r="C137" s="252">
        <v>113067</v>
      </c>
      <c r="D137" s="252">
        <v>68476</v>
      </c>
      <c r="E137" s="252">
        <v>126666</v>
      </c>
      <c r="F137" s="252">
        <v>86811</v>
      </c>
      <c r="G137" s="258">
        <f t="shared" ref="G137:G146" si="12">F137/E137-1</f>
        <v>-0.31464639287575202</v>
      </c>
      <c r="H137" s="265">
        <f t="shared" ref="H137:H146" si="13">F137-E137</f>
        <v>-39855</v>
      </c>
      <c r="I137" s="260">
        <f t="shared" ref="I137:K146" si="14">F137/F$136</f>
        <v>0.20512608457307044</v>
      </c>
      <c r="J137" s="252">
        <v>75374</v>
      </c>
      <c r="K137" s="260">
        <f t="shared" si="14"/>
        <v>-5.5663407821229054</v>
      </c>
      <c r="L137" s="260">
        <f t="shared" ref="L137:L146" si="15">J137/F137-1</f>
        <v>-0.13174597689232936</v>
      </c>
      <c r="M137" s="259">
        <f t="shared" ref="M137:M146" si="16">J137-F137</f>
        <v>-11437</v>
      </c>
      <c r="N137" s="258">
        <f t="shared" ref="N137:N146" si="17">J137/C137-1</f>
        <v>-0.33336871058752771</v>
      </c>
      <c r="O137" s="252">
        <f t="shared" ref="O137:O146" si="18">J137-C137</f>
        <v>-37693</v>
      </c>
      <c r="Q137" s="29"/>
      <c r="R137" s="79"/>
      <c r="Z137" s="1" t="s">
        <v>177</v>
      </c>
    </row>
    <row r="138" spans="1:31" s="4" customFormat="1" x14ac:dyDescent="0.25">
      <c r="B138" s="235" t="s">
        <v>45</v>
      </c>
      <c r="C138" s="252">
        <v>51328</v>
      </c>
      <c r="D138" s="252">
        <v>24912</v>
      </c>
      <c r="E138" s="252">
        <v>43482</v>
      </c>
      <c r="F138" s="252">
        <v>48094</v>
      </c>
      <c r="G138" s="258">
        <f t="shared" si="12"/>
        <v>0.10606687824847061</v>
      </c>
      <c r="H138" s="265">
        <f t="shared" si="13"/>
        <v>4612</v>
      </c>
      <c r="I138" s="260">
        <f t="shared" si="14"/>
        <v>0.11364151906391183</v>
      </c>
      <c r="J138" s="252">
        <v>51902</v>
      </c>
      <c r="K138" s="260">
        <f t="shared" si="14"/>
        <v>0.64413407821229052</v>
      </c>
      <c r="L138" s="260">
        <f t="shared" si="15"/>
        <v>7.9178275876408799E-2</v>
      </c>
      <c r="M138" s="259">
        <f t="shared" si="16"/>
        <v>3808</v>
      </c>
      <c r="N138" s="258">
        <f t="shared" si="17"/>
        <v>1.118298004987528E-2</v>
      </c>
      <c r="O138" s="252">
        <f t="shared" si="18"/>
        <v>574</v>
      </c>
      <c r="Q138" s="29"/>
      <c r="R138" s="79"/>
      <c r="Z138" s="1"/>
    </row>
    <row r="139" spans="1:31" s="4" customFormat="1" x14ac:dyDescent="0.25">
      <c r="B139" s="235" t="s">
        <v>46</v>
      </c>
      <c r="C139" s="252">
        <v>5944</v>
      </c>
      <c r="D139" s="252">
        <v>1658</v>
      </c>
      <c r="E139" s="252">
        <v>2415</v>
      </c>
      <c r="F139" s="252">
        <v>3515</v>
      </c>
      <c r="G139" s="258">
        <f t="shared" si="12"/>
        <v>0.45548654244306408</v>
      </c>
      <c r="H139" s="266">
        <f t="shared" si="13"/>
        <v>1100</v>
      </c>
      <c r="I139" s="264">
        <f t="shared" si="14"/>
        <v>8.3056085896296861E-3</v>
      </c>
      <c r="J139" s="252">
        <v>14811</v>
      </c>
      <c r="K139" s="264">
        <f t="shared" si="14"/>
        <v>0.15363128491620112</v>
      </c>
      <c r="L139" s="260">
        <f t="shared" si="15"/>
        <v>3.2136557610241825</v>
      </c>
      <c r="M139" s="259">
        <f t="shared" si="16"/>
        <v>11296</v>
      </c>
      <c r="N139" s="258">
        <f t="shared" si="17"/>
        <v>1.4917563930013458</v>
      </c>
      <c r="O139" s="252">
        <f t="shared" si="18"/>
        <v>8867</v>
      </c>
      <c r="Q139" s="29"/>
      <c r="R139" s="79"/>
      <c r="Z139" s="1"/>
    </row>
    <row r="140" spans="1:31" s="4" customFormat="1" x14ac:dyDescent="0.25">
      <c r="B140" s="235" t="s">
        <v>48</v>
      </c>
      <c r="C140" s="252">
        <v>72064</v>
      </c>
      <c r="D140" s="252">
        <v>28320</v>
      </c>
      <c r="E140" s="252">
        <v>66989</v>
      </c>
      <c r="F140" s="252">
        <v>97391</v>
      </c>
      <c r="G140" s="258">
        <f t="shared" si="12"/>
        <v>0.45383570436937415</v>
      </c>
      <c r="H140" s="265">
        <f t="shared" si="13"/>
        <v>30402</v>
      </c>
      <c r="I140" s="260">
        <f t="shared" si="14"/>
        <v>0.23012561199221188</v>
      </c>
      <c r="J140" s="252">
        <v>92103</v>
      </c>
      <c r="K140" s="260">
        <f t="shared" si="14"/>
        <v>4.2460893854748605</v>
      </c>
      <c r="L140" s="260">
        <f t="shared" si="15"/>
        <v>-5.4296598248298134E-2</v>
      </c>
      <c r="M140" s="259">
        <f t="shared" si="16"/>
        <v>-5288</v>
      </c>
      <c r="N140" s="258">
        <f t="shared" si="17"/>
        <v>0.27807226909413862</v>
      </c>
      <c r="O140" s="252">
        <f t="shared" si="18"/>
        <v>20039</v>
      </c>
      <c r="Q140" s="29"/>
      <c r="R140" s="79"/>
      <c r="Z140" s="1"/>
    </row>
    <row r="141" spans="1:31" s="4" customFormat="1" x14ac:dyDescent="0.25">
      <c r="B141" s="235" t="s">
        <v>50</v>
      </c>
      <c r="C141" s="252">
        <v>11886</v>
      </c>
      <c r="D141" s="252">
        <v>4963</v>
      </c>
      <c r="E141" s="252">
        <v>24120</v>
      </c>
      <c r="F141" s="252">
        <v>16359</v>
      </c>
      <c r="G141" s="258">
        <f t="shared" si="12"/>
        <v>-0.32176616915422884</v>
      </c>
      <c r="H141" s="266">
        <f t="shared" si="13"/>
        <v>-7761</v>
      </c>
      <c r="I141" s="264">
        <f t="shared" si="14"/>
        <v>3.8654751327952215E-2</v>
      </c>
      <c r="J141" s="252">
        <v>19520</v>
      </c>
      <c r="K141" s="264">
        <f t="shared" si="14"/>
        <v>-1.0839385474860335</v>
      </c>
      <c r="L141" s="260">
        <f t="shared" si="15"/>
        <v>0.19322696986368371</v>
      </c>
      <c r="M141" s="259">
        <f t="shared" si="16"/>
        <v>3161</v>
      </c>
      <c r="N141" s="258">
        <f t="shared" si="17"/>
        <v>0.64226821470637718</v>
      </c>
      <c r="O141" s="252">
        <f t="shared" si="18"/>
        <v>7634</v>
      </c>
      <c r="Q141" s="29"/>
      <c r="R141" s="79"/>
      <c r="Z141" s="1"/>
    </row>
    <row r="142" spans="1:31" s="4" customFormat="1" x14ac:dyDescent="0.25">
      <c r="B142" s="235" t="s">
        <v>51</v>
      </c>
      <c r="C142" s="252">
        <v>61076</v>
      </c>
      <c r="D142" s="252">
        <v>27791</v>
      </c>
      <c r="E142" s="252">
        <v>53247</v>
      </c>
      <c r="F142" s="252">
        <v>69865</v>
      </c>
      <c r="G142" s="258">
        <f t="shared" si="12"/>
        <v>0.31209270005821921</v>
      </c>
      <c r="H142" s="265">
        <f t="shared" si="13"/>
        <v>16618</v>
      </c>
      <c r="I142" s="260">
        <f t="shared" si="14"/>
        <v>0.16508430842517155</v>
      </c>
      <c r="J142" s="252">
        <v>66121</v>
      </c>
      <c r="K142" s="260">
        <f t="shared" si="14"/>
        <v>2.3209497206703911</v>
      </c>
      <c r="L142" s="260">
        <f t="shared" si="15"/>
        <v>-5.3589064624633198E-2</v>
      </c>
      <c r="M142" s="259">
        <f t="shared" si="16"/>
        <v>-3744</v>
      </c>
      <c r="N142" s="258">
        <f t="shared" si="17"/>
        <v>8.2602004060514878E-2</v>
      </c>
      <c r="O142" s="252">
        <f t="shared" si="18"/>
        <v>5045</v>
      </c>
      <c r="Q142" s="29"/>
      <c r="R142" s="79"/>
      <c r="Z142" s="1"/>
    </row>
    <row r="143" spans="1:31" s="4" customFormat="1" x14ac:dyDescent="0.25">
      <c r="B143" s="235" t="s">
        <v>49</v>
      </c>
      <c r="C143" s="252">
        <v>19153</v>
      </c>
      <c r="D143" s="252">
        <v>8684</v>
      </c>
      <c r="E143" s="252">
        <v>11001</v>
      </c>
      <c r="F143" s="252">
        <v>16289</v>
      </c>
      <c r="G143" s="258">
        <f t="shared" si="12"/>
        <v>0.48068357422052532</v>
      </c>
      <c r="H143" s="266">
        <f t="shared" si="13"/>
        <v>5288</v>
      </c>
      <c r="I143" s="264">
        <f t="shared" si="14"/>
        <v>3.8489348027447495E-2</v>
      </c>
      <c r="J143" s="252">
        <v>12024</v>
      </c>
      <c r="K143" s="264">
        <f t="shared" si="14"/>
        <v>0.73854748603351961</v>
      </c>
      <c r="L143" s="260">
        <f t="shared" si="15"/>
        <v>-0.261833138928111</v>
      </c>
      <c r="M143" s="259">
        <f t="shared" si="16"/>
        <v>-4265</v>
      </c>
      <c r="N143" s="258">
        <f t="shared" si="17"/>
        <v>-0.37221323030334674</v>
      </c>
      <c r="O143" s="252">
        <f t="shared" si="18"/>
        <v>-7129</v>
      </c>
      <c r="Q143" s="29"/>
      <c r="R143" s="79"/>
      <c r="Z143" s="1"/>
    </row>
    <row r="144" spans="1:31" s="4" customFormat="1" x14ac:dyDescent="0.25">
      <c r="B144" s="235" t="s">
        <v>52</v>
      </c>
      <c r="C144" s="252">
        <v>24890</v>
      </c>
      <c r="D144" s="252">
        <v>20058</v>
      </c>
      <c r="E144" s="252">
        <v>34195</v>
      </c>
      <c r="F144" s="252">
        <v>19943</v>
      </c>
      <c r="G144" s="258">
        <f t="shared" si="12"/>
        <v>-0.41678607983623339</v>
      </c>
      <c r="H144" s="265">
        <f t="shared" si="13"/>
        <v>-14252</v>
      </c>
      <c r="I144" s="260">
        <f t="shared" si="14"/>
        <v>4.7123400313793688E-2</v>
      </c>
      <c r="J144" s="252">
        <v>20738</v>
      </c>
      <c r="K144" s="260">
        <f t="shared" si="14"/>
        <v>-1.9905027932960895</v>
      </c>
      <c r="L144" s="260">
        <f t="shared" si="15"/>
        <v>3.9863611292182632E-2</v>
      </c>
      <c r="M144" s="259">
        <f t="shared" si="16"/>
        <v>795</v>
      </c>
      <c r="N144" s="258">
        <f t="shared" si="17"/>
        <v>-0.16681398151868221</v>
      </c>
      <c r="O144" s="252">
        <f t="shared" si="18"/>
        <v>-4152</v>
      </c>
      <c r="Q144" s="29"/>
      <c r="R144" s="79"/>
      <c r="Z144" s="1"/>
    </row>
    <row r="145" spans="2:31" s="4" customFormat="1" x14ac:dyDescent="0.25">
      <c r="B145" s="235" t="s">
        <v>47</v>
      </c>
      <c r="C145" s="252">
        <v>22752</v>
      </c>
      <c r="D145" s="252">
        <v>8930</v>
      </c>
      <c r="E145" s="252">
        <v>21567</v>
      </c>
      <c r="F145" s="252">
        <v>23338</v>
      </c>
      <c r="G145" s="258">
        <f t="shared" si="12"/>
        <v>8.2116196040246781E-2</v>
      </c>
      <c r="H145" s="266">
        <f t="shared" si="13"/>
        <v>1771</v>
      </c>
      <c r="I145" s="264">
        <f t="shared" si="14"/>
        <v>5.5145460388272435E-2</v>
      </c>
      <c r="J145" s="252">
        <v>31999</v>
      </c>
      <c r="K145" s="264">
        <f t="shared" si="14"/>
        <v>0.24734636871508381</v>
      </c>
      <c r="L145" s="260">
        <f t="shared" si="15"/>
        <v>0.37111149198731685</v>
      </c>
      <c r="M145" s="259">
        <f t="shared" si="16"/>
        <v>8661</v>
      </c>
      <c r="N145" s="258">
        <f t="shared" si="17"/>
        <v>0.40642580872011247</v>
      </c>
      <c r="O145" s="252">
        <f t="shared" si="18"/>
        <v>9247</v>
      </c>
      <c r="Q145" s="29"/>
      <c r="R145" s="79"/>
      <c r="Z145" s="1"/>
    </row>
    <row r="146" spans="2:31" s="4" customFormat="1" x14ac:dyDescent="0.25">
      <c r="B146" s="235" t="s">
        <v>203</v>
      </c>
      <c r="C146" s="252">
        <f>C136-SUM(C137:C145)</f>
        <v>32990</v>
      </c>
      <c r="D146" s="252">
        <f>D136-SUM(D137:D145)</f>
        <v>14597</v>
      </c>
      <c r="E146" s="252">
        <f>E136-SUM(E137:E145)</f>
        <v>32366</v>
      </c>
      <c r="F146" s="252">
        <f>F136-SUM(F137:F145)</f>
        <v>41603</v>
      </c>
      <c r="G146" s="258">
        <f t="shared" si="12"/>
        <v>0.28539207810665523</v>
      </c>
      <c r="H146" s="265">
        <f t="shared" si="13"/>
        <v>9237</v>
      </c>
      <c r="I146" s="260">
        <f t="shared" si="14"/>
        <v>9.8303907298538787E-2</v>
      </c>
      <c r="J146" s="252">
        <f>J136-SUM(J137:J145)</f>
        <v>44199</v>
      </c>
      <c r="K146" s="260">
        <f t="shared" si="14"/>
        <v>1.2900837988826817</v>
      </c>
      <c r="L146" s="260">
        <f t="shared" si="15"/>
        <v>6.2399346200995076E-2</v>
      </c>
      <c r="M146" s="259">
        <f t="shared" si="16"/>
        <v>2596</v>
      </c>
      <c r="N146" s="258">
        <f t="shared" si="17"/>
        <v>0.33976962715974546</v>
      </c>
      <c r="O146" s="252">
        <f t="shared" si="18"/>
        <v>11209</v>
      </c>
      <c r="Q146" s="29"/>
      <c r="R146" s="79"/>
      <c r="Z146" s="1"/>
    </row>
    <row r="147" spans="2:31" s="4" customFormat="1" ht="7.5" customHeight="1" x14ac:dyDescent="0.25">
      <c r="B147" s="236"/>
      <c r="C147" s="236"/>
      <c r="D147" s="236"/>
      <c r="E147" s="236"/>
      <c r="F147" s="236"/>
      <c r="G147" s="236"/>
      <c r="H147" s="236"/>
      <c r="I147" s="236"/>
      <c r="J147" s="236"/>
      <c r="K147" s="236"/>
      <c r="L147" s="236"/>
      <c r="M147" s="236"/>
      <c r="N147" s="236"/>
      <c r="O147" s="236"/>
      <c r="Z147" s="1" t="s">
        <v>182</v>
      </c>
    </row>
    <row r="148" spans="2:31" s="4" customFormat="1" x14ac:dyDescent="0.25">
      <c r="B148" s="125" t="s">
        <v>183</v>
      </c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E4E282-C401-40DC-BF94-D7F1430857F4}">
  <sheetPr>
    <tabColor theme="4" tint="0.39997558519241921"/>
  </sheetPr>
  <dimension ref="A4:E24"/>
  <sheetViews>
    <sheetView showGridLines="0" zoomScaleNormal="100" workbookViewId="0">
      <selection activeCell="G34" sqref="G34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319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206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2024</v>
      </c>
      <c r="C8" s="252">
        <v>114660</v>
      </c>
      <c r="D8" s="116">
        <f t="shared" ref="D8:D21" si="0">C8/C9-1</f>
        <v>-3.6195215439705497E-2</v>
      </c>
    </row>
    <row r="9" spans="1:5" x14ac:dyDescent="0.25">
      <c r="A9" s="1"/>
      <c r="B9" s="114">
        <v>2023</v>
      </c>
      <c r="C9" s="315">
        <v>118966</v>
      </c>
      <c r="D9" s="314">
        <f t="shared" si="0"/>
        <v>-4.0217505304515511E-2</v>
      </c>
      <c r="E9" s="312"/>
    </row>
    <row r="10" spans="1:5" x14ac:dyDescent="0.25">
      <c r="A10" s="1"/>
      <c r="B10" s="114">
        <v>2022</v>
      </c>
      <c r="C10" s="315">
        <v>123951</v>
      </c>
      <c r="D10" s="314">
        <f t="shared" si="0"/>
        <v>0.48501222025207258</v>
      </c>
      <c r="E10" s="312"/>
    </row>
    <row r="11" spans="1:5" x14ac:dyDescent="0.25">
      <c r="A11" s="1"/>
      <c r="B11" s="114">
        <v>2021</v>
      </c>
      <c r="C11" s="315">
        <v>83468</v>
      </c>
      <c r="D11" s="314">
        <f t="shared" si="0"/>
        <v>0.61259659969088109</v>
      </c>
      <c r="E11" s="312"/>
    </row>
    <row r="12" spans="1:5" x14ac:dyDescent="0.25">
      <c r="A12" s="1" t="s">
        <v>72</v>
      </c>
      <c r="B12" s="114">
        <v>2020</v>
      </c>
      <c r="C12" s="315">
        <v>51760</v>
      </c>
      <c r="D12" s="314">
        <f t="shared" si="0"/>
        <v>-0.59505237875433226</v>
      </c>
      <c r="E12" s="312"/>
    </row>
    <row r="13" spans="1:5" x14ac:dyDescent="0.25">
      <c r="A13" s="1" t="s">
        <v>74</v>
      </c>
      <c r="B13" s="114">
        <v>2019</v>
      </c>
      <c r="C13" s="315">
        <v>127819</v>
      </c>
      <c r="D13" s="314">
        <f t="shared" si="0"/>
        <v>-3.4030622269917377E-2</v>
      </c>
      <c r="E13" s="312"/>
    </row>
    <row r="14" spans="1:5" x14ac:dyDescent="0.25">
      <c r="A14" s="1" t="s">
        <v>76</v>
      </c>
      <c r="B14" s="114">
        <v>2018</v>
      </c>
      <c r="C14" s="315">
        <v>132322</v>
      </c>
      <c r="D14" s="314">
        <f t="shared" si="0"/>
        <v>4.2012174474552522E-2</v>
      </c>
      <c r="E14" s="312"/>
    </row>
    <row r="15" spans="1:5" x14ac:dyDescent="0.25">
      <c r="A15" s="1" t="s">
        <v>78</v>
      </c>
      <c r="B15" s="114">
        <v>2017</v>
      </c>
      <c r="C15" s="315">
        <v>126987</v>
      </c>
      <c r="D15" s="314">
        <f t="shared" si="0"/>
        <v>1.5408603870142423E-2</v>
      </c>
      <c r="E15" s="312"/>
    </row>
    <row r="16" spans="1:5" x14ac:dyDescent="0.25">
      <c r="A16" s="1" t="s">
        <v>80</v>
      </c>
      <c r="B16" s="114">
        <v>2016</v>
      </c>
      <c r="C16" s="315">
        <v>125060</v>
      </c>
      <c r="D16" s="314">
        <f>C16/C17-1</f>
        <v>2.7194343576542046E-4</v>
      </c>
      <c r="E16" s="312"/>
    </row>
    <row r="17" spans="1:5" x14ac:dyDescent="0.25">
      <c r="A17" s="1" t="s">
        <v>82</v>
      </c>
      <c r="B17" s="114">
        <v>2015</v>
      </c>
      <c r="C17" s="315">
        <v>125026</v>
      </c>
      <c r="D17" s="314">
        <f t="shared" si="0"/>
        <v>0.17537674742175979</v>
      </c>
      <c r="E17" s="312"/>
    </row>
    <row r="18" spans="1:5" x14ac:dyDescent="0.25">
      <c r="A18" s="1" t="s">
        <v>84</v>
      </c>
      <c r="B18" s="114">
        <v>2014</v>
      </c>
      <c r="C18" s="315">
        <v>106371</v>
      </c>
      <c r="D18" s="314">
        <f t="shared" si="0"/>
        <v>-6.1073351575602453E-2</v>
      </c>
      <c r="E18" s="312"/>
    </row>
    <row r="19" spans="1:5" x14ac:dyDescent="0.25">
      <c r="A19" s="1" t="s">
        <v>86</v>
      </c>
      <c r="B19" s="114">
        <v>2013</v>
      </c>
      <c r="C19" s="315">
        <v>113290</v>
      </c>
      <c r="D19" s="314">
        <f t="shared" si="0"/>
        <v>4.5901881497073527E-2</v>
      </c>
      <c r="E19" s="312"/>
    </row>
    <row r="20" spans="1:5" x14ac:dyDescent="0.25">
      <c r="A20" s="1" t="s">
        <v>88</v>
      </c>
      <c r="B20" s="114">
        <v>2012</v>
      </c>
      <c r="C20" s="315">
        <v>108318</v>
      </c>
      <c r="D20" s="314">
        <f>C20/C21-1</f>
        <v>-0.10269643374891269</v>
      </c>
      <c r="E20" s="312"/>
    </row>
    <row r="21" spans="1:5" x14ac:dyDescent="0.25">
      <c r="A21" s="1" t="s">
        <v>90</v>
      </c>
      <c r="B21" s="114">
        <v>2011</v>
      </c>
      <c r="C21" s="315">
        <v>120715</v>
      </c>
      <c r="D21" s="314">
        <f t="shared" si="0"/>
        <v>-0.16099639280228528</v>
      </c>
      <c r="E21" s="312"/>
    </row>
    <row r="22" spans="1:5" x14ac:dyDescent="0.25">
      <c r="A22" s="1" t="s">
        <v>92</v>
      </c>
      <c r="B22" s="114">
        <v>2010</v>
      </c>
      <c r="C22" s="315">
        <v>143879</v>
      </c>
      <c r="D22" s="314"/>
      <c r="E22" s="312"/>
    </row>
    <row r="23" spans="1:5" ht="6" customHeight="1" x14ac:dyDescent="0.25">
      <c r="C23" s="312"/>
      <c r="D23" s="312"/>
      <c r="E23" s="312"/>
    </row>
    <row r="24" spans="1:5" x14ac:dyDescent="0.25">
      <c r="B24" s="105" t="s">
        <v>55</v>
      </c>
      <c r="C24" s="313"/>
      <c r="D24" s="313"/>
      <c r="E24" s="312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6A55A-ECA2-4B32-B52A-923BB0B1E203}">
  <sheetPr>
    <tabColor theme="4" tint="0.39997558519241921"/>
  </sheetPr>
  <dimension ref="A4:E24"/>
  <sheetViews>
    <sheetView showGridLines="0" zoomScaleNormal="100" workbookViewId="0">
      <selection activeCell="C29" sqref="C29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320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207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2024</v>
      </c>
      <c r="C8" s="252">
        <v>64415</v>
      </c>
      <c r="D8" s="116">
        <f t="shared" ref="D8:D14" si="0">C8/C9-1</f>
        <v>-3.9499582488369267E-2</v>
      </c>
    </row>
    <row r="9" spans="1:5" x14ac:dyDescent="0.25">
      <c r="A9" s="1"/>
      <c r="B9" s="114">
        <v>2023</v>
      </c>
      <c r="C9" s="115">
        <v>67064</v>
      </c>
      <c r="D9" s="116">
        <f t="shared" si="0"/>
        <v>-0.1159154725338466</v>
      </c>
    </row>
    <row r="10" spans="1:5" x14ac:dyDescent="0.25">
      <c r="A10" s="1"/>
      <c r="B10" s="114">
        <v>2022</v>
      </c>
      <c r="C10" s="115">
        <v>75857</v>
      </c>
      <c r="D10" s="116">
        <f t="shared" si="0"/>
        <v>0.89708898114340019</v>
      </c>
    </row>
    <row r="11" spans="1:5" x14ac:dyDescent="0.25">
      <c r="A11" s="1"/>
      <c r="B11" s="114">
        <v>2021</v>
      </c>
      <c r="C11" s="115">
        <v>39986</v>
      </c>
      <c r="D11" s="116">
        <f t="shared" si="0"/>
        <v>0.48934743742550646</v>
      </c>
    </row>
    <row r="12" spans="1:5" x14ac:dyDescent="0.25">
      <c r="A12" s="1" t="s">
        <v>72</v>
      </c>
      <c r="B12" s="114">
        <v>2020</v>
      </c>
      <c r="C12" s="115">
        <v>26848</v>
      </c>
      <c r="D12" s="116">
        <f t="shared" si="0"/>
        <v>-0.64900445804081519</v>
      </c>
    </row>
    <row r="13" spans="1:5" x14ac:dyDescent="0.25">
      <c r="A13" s="1" t="s">
        <v>74</v>
      </c>
      <c r="B13" s="114">
        <v>2019</v>
      </c>
      <c r="C13" s="115">
        <v>76491</v>
      </c>
      <c r="D13" s="116">
        <f t="shared" si="0"/>
        <v>-0.15281100478468901</v>
      </c>
    </row>
    <row r="14" spans="1:5" x14ac:dyDescent="0.25">
      <c r="A14" s="1" t="s">
        <v>76</v>
      </c>
      <c r="B14" s="114">
        <v>2018</v>
      </c>
      <c r="C14" s="115">
        <v>90288</v>
      </c>
      <c r="D14" s="116">
        <f t="shared" si="0"/>
        <v>8.3317335381071222E-2</v>
      </c>
    </row>
    <row r="15" spans="1:5" x14ac:dyDescent="0.25">
      <c r="A15" s="1" t="s">
        <v>78</v>
      </c>
      <c r="B15" s="114">
        <v>2017</v>
      </c>
      <c r="C15" s="115">
        <v>83344</v>
      </c>
      <c r="D15" s="116">
        <f>C15/C16-1</f>
        <v>3.2277242438504716E-2</v>
      </c>
    </row>
    <row r="16" spans="1:5" x14ac:dyDescent="0.25">
      <c r="A16" s="1" t="s">
        <v>80</v>
      </c>
      <c r="B16" s="114">
        <v>2016</v>
      </c>
      <c r="C16" s="115">
        <v>80738</v>
      </c>
      <c r="D16" s="116">
        <f t="shared" ref="D16:D20" si="1">C16/C17-1</f>
        <v>4.9363140109176085E-2</v>
      </c>
    </row>
    <row r="17" spans="1:4" x14ac:dyDescent="0.25">
      <c r="A17" s="1" t="s">
        <v>82</v>
      </c>
      <c r="B17" s="114">
        <v>2015</v>
      </c>
      <c r="C17" s="115">
        <v>76940</v>
      </c>
      <c r="D17" s="116">
        <f t="shared" si="1"/>
        <v>0.29039832285115308</v>
      </c>
    </row>
    <row r="18" spans="1:4" x14ac:dyDescent="0.25">
      <c r="A18" s="1" t="s">
        <v>84</v>
      </c>
      <c r="B18" s="114">
        <v>2014</v>
      </c>
      <c r="C18" s="115">
        <v>59625</v>
      </c>
      <c r="D18" s="116">
        <f t="shared" si="1"/>
        <v>-0.14425340145817789</v>
      </c>
    </row>
    <row r="19" spans="1:4" x14ac:dyDescent="0.25">
      <c r="A19" s="1" t="s">
        <v>86</v>
      </c>
      <c r="B19" s="114">
        <v>2013</v>
      </c>
      <c r="C19" s="115">
        <v>69676</v>
      </c>
      <c r="D19" s="116">
        <f t="shared" si="1"/>
        <v>-2.5674012753104325E-2</v>
      </c>
    </row>
    <row r="20" spans="1:4" x14ac:dyDescent="0.25">
      <c r="A20" s="1" t="s">
        <v>88</v>
      </c>
      <c r="B20" s="114">
        <v>2012</v>
      </c>
      <c r="C20" s="115">
        <v>71512</v>
      </c>
      <c r="D20" s="116">
        <f t="shared" si="1"/>
        <v>0.12730941421274977</v>
      </c>
    </row>
    <row r="21" spans="1:4" x14ac:dyDescent="0.25">
      <c r="A21" s="1" t="s">
        <v>90</v>
      </c>
      <c r="B21" s="114">
        <v>2011</v>
      </c>
      <c r="C21" s="115">
        <v>63436</v>
      </c>
      <c r="D21" s="116">
        <f t="shared" ref="D10:D21" si="2">C21/C22-1</f>
        <v>-4.9733357301216419E-2</v>
      </c>
    </row>
    <row r="22" spans="1:4" x14ac:dyDescent="0.25">
      <c r="A22" s="1" t="s">
        <v>92</v>
      </c>
      <c r="B22" s="114">
        <v>2010</v>
      </c>
      <c r="C22" s="115">
        <v>66756</v>
      </c>
      <c r="D22" s="116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AD3293-EC18-43D0-BCF4-C057A78C0239}">
  <sheetPr>
    <tabColor theme="4" tint="0.39997558519241921"/>
  </sheetPr>
  <dimension ref="A4:E24"/>
  <sheetViews>
    <sheetView showGridLines="0" zoomScaleNormal="100" workbookViewId="0">
      <selection activeCell="C32" sqref="C32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0" t="s">
        <v>321</v>
      </c>
      <c r="C4" s="270"/>
      <c r="D4" s="270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2" t="s">
        <v>208</v>
      </c>
      <c r="D6" s="293"/>
    </row>
    <row r="7" spans="1:5" ht="16.5" thickTop="1" thickBot="1" x14ac:dyDescent="0.3">
      <c r="B7" s="85"/>
      <c r="C7" s="111" t="s">
        <v>138</v>
      </c>
      <c r="D7" s="112" t="s">
        <v>139</v>
      </c>
    </row>
    <row r="8" spans="1:5" x14ac:dyDescent="0.25">
      <c r="A8" s="1" t="s">
        <v>70</v>
      </c>
      <c r="B8" s="114">
        <v>2024</v>
      </c>
      <c r="C8" s="252">
        <v>50245</v>
      </c>
      <c r="D8" s="116">
        <f t="shared" ref="D8:D14" si="0">C8/C9-1</f>
        <v>-3.1925552001849655E-2</v>
      </c>
    </row>
    <row r="9" spans="1:5" x14ac:dyDescent="0.25">
      <c r="A9" s="1"/>
      <c r="B9" s="114">
        <v>2023</v>
      </c>
      <c r="C9" s="115">
        <v>51902</v>
      </c>
      <c r="D9" s="116">
        <f t="shared" si="0"/>
        <v>7.9178275876408799E-2</v>
      </c>
    </row>
    <row r="10" spans="1:5" x14ac:dyDescent="0.25">
      <c r="A10" s="1"/>
      <c r="B10" s="114">
        <v>2022</v>
      </c>
      <c r="C10" s="115">
        <v>48094</v>
      </c>
      <c r="D10" s="116">
        <f t="shared" si="0"/>
        <v>0.10606687824847061</v>
      </c>
    </row>
    <row r="11" spans="1:5" x14ac:dyDescent="0.25">
      <c r="A11" s="1"/>
      <c r="B11" s="114">
        <v>2021</v>
      </c>
      <c r="C11" s="115">
        <v>43482</v>
      </c>
      <c r="D11" s="116">
        <f t="shared" si="0"/>
        <v>0.74542389210019278</v>
      </c>
    </row>
    <row r="12" spans="1:5" x14ac:dyDescent="0.25">
      <c r="A12" s="1" t="s">
        <v>72</v>
      </c>
      <c r="B12" s="114">
        <v>2020</v>
      </c>
      <c r="C12" s="115">
        <v>24912</v>
      </c>
      <c r="D12" s="116">
        <f t="shared" si="0"/>
        <v>-0.51465087281795507</v>
      </c>
    </row>
    <row r="13" spans="1:5" x14ac:dyDescent="0.25">
      <c r="A13" s="1" t="s">
        <v>74</v>
      </c>
      <c r="B13" s="114">
        <v>2019</v>
      </c>
      <c r="C13" s="115">
        <v>51328</v>
      </c>
      <c r="D13" s="116">
        <f t="shared" si="0"/>
        <v>0.22110672312889568</v>
      </c>
    </row>
    <row r="14" spans="1:5" x14ac:dyDescent="0.25">
      <c r="A14" s="1" t="s">
        <v>76</v>
      </c>
      <c r="B14" s="114">
        <v>2018</v>
      </c>
      <c r="C14" s="115">
        <v>42034</v>
      </c>
      <c r="D14" s="116">
        <f t="shared" si="0"/>
        <v>-3.6867309763306877E-2</v>
      </c>
    </row>
    <row r="15" spans="1:5" x14ac:dyDescent="0.25">
      <c r="A15" s="1" t="s">
        <v>78</v>
      </c>
      <c r="B15" s="114">
        <v>2017</v>
      </c>
      <c r="C15" s="115">
        <v>43643</v>
      </c>
      <c r="D15" s="116">
        <f>C15/C16-1</f>
        <v>-1.5319705789449967E-2</v>
      </c>
    </row>
    <row r="16" spans="1:5" x14ac:dyDescent="0.25">
      <c r="A16" s="1" t="s">
        <v>80</v>
      </c>
      <c r="B16" s="114">
        <v>2016</v>
      </c>
      <c r="C16" s="115">
        <v>44322</v>
      </c>
      <c r="D16" s="116">
        <f t="shared" ref="D16:D20" si="1">C16/C17-1</f>
        <v>-7.8276421411637487E-2</v>
      </c>
    </row>
    <row r="17" spans="1:4" x14ac:dyDescent="0.25">
      <c r="A17" s="1" t="s">
        <v>82</v>
      </c>
      <c r="B17" s="114">
        <v>2015</v>
      </c>
      <c r="C17" s="115">
        <v>48086</v>
      </c>
      <c r="D17" s="116">
        <f t="shared" si="1"/>
        <v>2.866555427202333E-2</v>
      </c>
    </row>
    <row r="18" spans="1:4" x14ac:dyDescent="0.25">
      <c r="A18" s="1" t="s">
        <v>84</v>
      </c>
      <c r="B18" s="114">
        <v>2014</v>
      </c>
      <c r="C18" s="115">
        <v>46746</v>
      </c>
      <c r="D18" s="116">
        <f t="shared" si="1"/>
        <v>7.1811803549318931E-2</v>
      </c>
    </row>
    <row r="19" spans="1:4" x14ac:dyDescent="0.25">
      <c r="A19" s="1" t="s">
        <v>86</v>
      </c>
      <c r="B19" s="114">
        <v>2013</v>
      </c>
      <c r="C19" s="115">
        <v>43614</v>
      </c>
      <c r="D19" s="116">
        <f t="shared" si="1"/>
        <v>0.18496984187360765</v>
      </c>
    </row>
    <row r="20" spans="1:4" x14ac:dyDescent="0.25">
      <c r="A20" s="1" t="s">
        <v>88</v>
      </c>
      <c r="B20" s="114">
        <v>2012</v>
      </c>
      <c r="C20" s="115">
        <v>36806</v>
      </c>
      <c r="D20" s="116">
        <f t="shared" si="1"/>
        <v>-0.35742593271530576</v>
      </c>
    </row>
    <row r="21" spans="1:4" x14ac:dyDescent="0.25">
      <c r="A21" s="1" t="s">
        <v>90</v>
      </c>
      <c r="B21" s="114">
        <v>2011</v>
      </c>
      <c r="C21" s="115">
        <v>57279</v>
      </c>
      <c r="D21" s="116">
        <f t="shared" ref="D10:D21" si="2">C21/C22-1</f>
        <v>-0.25730326880437737</v>
      </c>
    </row>
    <row r="22" spans="1:4" x14ac:dyDescent="0.25">
      <c r="A22" s="1" t="s">
        <v>92</v>
      </c>
      <c r="B22" s="114">
        <v>2010</v>
      </c>
      <c r="C22" s="115">
        <v>77123</v>
      </c>
      <c r="D22" s="116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D5B8E-56B1-4593-B6BA-5F06CF59E7D1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58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59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CONCATENATE("var. ",RIGHT(H6,2),"/",RIGHT(D6,2))</f>
        <v>var. 24/20</v>
      </c>
      <c r="K6" s="89" t="str">
        <f>CONCATENATE("dif. ",RIGHT(H6,2),"/",RIGHT(G6,2))</f>
        <v>dif. 24/23</v>
      </c>
      <c r="L6" s="89" t="str">
        <f>CONCATENATE("dif. ",RIGHT(H6,2),"/",RIGHT(D6,2))</f>
        <v>dif. 24/20</v>
      </c>
      <c r="M6" s="14" t="str">
        <f>CONCATENATE("cuota/ total isla ",RIGHT(H6,2))</f>
        <v>cuota/ total isla 24</v>
      </c>
      <c r="N6" s="90" t="s">
        <v>234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132144</v>
      </c>
      <c r="D7" s="92">
        <v>66601</v>
      </c>
      <c r="E7" s="92">
        <v>82456</v>
      </c>
      <c r="F7" s="92">
        <v>123696</v>
      </c>
      <c r="G7" s="92">
        <v>125536</v>
      </c>
      <c r="H7" s="92">
        <v>127400</v>
      </c>
      <c r="I7" s="93">
        <f t="shared" ref="I7:I52" si="0">IFERROR(H7/G7-1,"-")</f>
        <v>1.4848330359418904E-2</v>
      </c>
      <c r="J7" s="93">
        <f t="shared" ref="J7:J52" si="1">IFERROR(H7/D7-1,"-")</f>
        <v>0.91288419092806405</v>
      </c>
      <c r="K7" s="92">
        <f t="shared" ref="K7:K52" si="2">IFERROR(H7-G7,"-")</f>
        <v>1864</v>
      </c>
      <c r="L7" s="92">
        <f t="shared" ref="L7:L52" si="3">IFERROR(H7-D7,"-")</f>
        <v>60799</v>
      </c>
      <c r="M7" s="93">
        <f>H7/H7</f>
        <v>1</v>
      </c>
      <c r="N7" s="92">
        <v>63860</v>
      </c>
      <c r="O7" s="92">
        <v>118692</v>
      </c>
      <c r="P7" s="92">
        <v>127347</v>
      </c>
      <c r="Q7" s="92">
        <v>379398</v>
      </c>
      <c r="R7" s="92">
        <v>384801</v>
      </c>
      <c r="S7" s="93">
        <f t="shared" ref="S7:S52" si="4">IFERROR(R7/Q7-1,"-")</f>
        <v>1.4240981765850202E-2</v>
      </c>
      <c r="T7" s="93">
        <f t="shared" ref="T7:T52" si="5">IFERROR(R7/N7-1,"-")</f>
        <v>5.0256968368305666</v>
      </c>
      <c r="U7" s="92">
        <f t="shared" ref="U7:U52" si="6">IFERROR(R7-Q7,"-")</f>
        <v>5403</v>
      </c>
      <c r="V7" s="92">
        <f t="shared" ref="V7:V52" si="7">IFERROR(R7-N7,"-")</f>
        <v>320941</v>
      </c>
      <c r="W7" s="93">
        <f>R7/R7</f>
        <v>1</v>
      </c>
    </row>
    <row r="8" spans="2:23" x14ac:dyDescent="0.25">
      <c r="B8" s="94" t="s">
        <v>60</v>
      </c>
      <c r="C8" s="95">
        <v>88579</v>
      </c>
      <c r="D8" s="95">
        <v>44487</v>
      </c>
      <c r="E8" s="95">
        <v>56791</v>
      </c>
      <c r="F8" s="95">
        <v>89503</v>
      </c>
      <c r="G8" s="95">
        <v>89318</v>
      </c>
      <c r="H8" s="95">
        <v>91567</v>
      </c>
      <c r="I8" s="96">
        <f t="shared" si="0"/>
        <v>2.5179695022280013E-2</v>
      </c>
      <c r="J8" s="96">
        <f t="shared" si="1"/>
        <v>1.0582866904938522</v>
      </c>
      <c r="K8" s="95">
        <f t="shared" si="2"/>
        <v>2249</v>
      </c>
      <c r="L8" s="95">
        <f t="shared" si="3"/>
        <v>47080</v>
      </c>
      <c r="M8" s="96">
        <f>H8/H7</f>
        <v>0.71873626373626376</v>
      </c>
      <c r="N8" s="95">
        <v>41447</v>
      </c>
      <c r="O8" s="95">
        <v>86479</v>
      </c>
      <c r="P8" s="95">
        <v>91202</v>
      </c>
      <c r="Q8" s="95">
        <v>90259</v>
      </c>
      <c r="R8" s="95">
        <v>92267</v>
      </c>
      <c r="S8" s="96">
        <f t="shared" si="4"/>
        <v>2.2247088932959569E-2</v>
      </c>
      <c r="T8" s="96">
        <f t="shared" si="5"/>
        <v>1.2261442323931768</v>
      </c>
      <c r="U8" s="95">
        <f t="shared" si="6"/>
        <v>2008</v>
      </c>
      <c r="V8" s="95">
        <f t="shared" si="7"/>
        <v>50820</v>
      </c>
      <c r="W8" s="96">
        <f>R8/R7</f>
        <v>0.23977848290415046</v>
      </c>
    </row>
    <row r="9" spans="2:23" x14ac:dyDescent="0.25">
      <c r="B9" s="97" t="s">
        <v>61</v>
      </c>
      <c r="C9" s="52">
        <v>69015</v>
      </c>
      <c r="D9" s="52">
        <v>34865</v>
      </c>
      <c r="E9" s="52">
        <v>45244</v>
      </c>
      <c r="F9" s="52">
        <v>71471</v>
      </c>
      <c r="G9" s="52">
        <v>72829</v>
      </c>
      <c r="H9" s="52">
        <v>74916</v>
      </c>
      <c r="I9" s="98">
        <f t="shared" si="0"/>
        <v>2.8656167186148274E-2</v>
      </c>
      <c r="J9" s="98">
        <f t="shared" si="1"/>
        <v>1.1487451599024809</v>
      </c>
      <c r="K9" s="52">
        <f t="shared" si="2"/>
        <v>2087</v>
      </c>
      <c r="L9" s="52">
        <f t="shared" si="3"/>
        <v>40051</v>
      </c>
      <c r="M9" s="98">
        <f>H9/H7</f>
        <v>0.58803767660910522</v>
      </c>
      <c r="N9" s="52">
        <v>32826</v>
      </c>
      <c r="O9" s="52">
        <v>69355</v>
      </c>
      <c r="P9" s="52">
        <v>72715</v>
      </c>
      <c r="Q9" s="52">
        <v>73997</v>
      </c>
      <c r="R9" s="52">
        <v>75628</v>
      </c>
      <c r="S9" s="98">
        <f t="shared" si="4"/>
        <v>2.2041434112193725E-2</v>
      </c>
      <c r="T9" s="98">
        <f t="shared" si="5"/>
        <v>1.3039054408091149</v>
      </c>
      <c r="U9" s="52">
        <f t="shared" si="6"/>
        <v>1631</v>
      </c>
      <c r="V9" s="52">
        <f t="shared" si="7"/>
        <v>42802</v>
      </c>
      <c r="W9" s="98">
        <f>R9/R7</f>
        <v>0.19653795078495118</v>
      </c>
    </row>
    <row r="10" spans="2:23" x14ac:dyDescent="0.25">
      <c r="B10" s="97" t="s">
        <v>62</v>
      </c>
      <c r="C10" s="52">
        <v>19564</v>
      </c>
      <c r="D10" s="52">
        <v>9622</v>
      </c>
      <c r="E10" s="52">
        <v>11547</v>
      </c>
      <c r="F10" s="52">
        <v>18032</v>
      </c>
      <c r="G10" s="52">
        <v>16489</v>
      </c>
      <c r="H10" s="52">
        <v>16651</v>
      </c>
      <c r="I10" s="98">
        <f t="shared" si="0"/>
        <v>9.8247316392747752E-3</v>
      </c>
      <c r="J10" s="98">
        <f t="shared" si="1"/>
        <v>0.73051340677613807</v>
      </c>
      <c r="K10" s="52">
        <f t="shared" si="2"/>
        <v>162</v>
      </c>
      <c r="L10" s="52">
        <f t="shared" si="3"/>
        <v>7029</v>
      </c>
      <c r="M10" s="98">
        <f>H10/H7</f>
        <v>0.13069858712715857</v>
      </c>
      <c r="N10" s="52">
        <v>8621</v>
      </c>
      <c r="O10" s="52">
        <v>17124</v>
      </c>
      <c r="P10" s="52">
        <v>18487</v>
      </c>
      <c r="Q10" s="52">
        <v>16262</v>
      </c>
      <c r="R10" s="52">
        <v>16639</v>
      </c>
      <c r="S10" s="98">
        <f t="shared" si="4"/>
        <v>2.3182880334522205E-2</v>
      </c>
      <c r="T10" s="98">
        <f t="shared" si="5"/>
        <v>0.93005451803735073</v>
      </c>
      <c r="U10" s="52">
        <f t="shared" si="6"/>
        <v>377</v>
      </c>
      <c r="V10" s="52">
        <f t="shared" si="7"/>
        <v>8018</v>
      </c>
      <c r="W10" s="98">
        <f>R10/R7</f>
        <v>4.3240532119199274E-2</v>
      </c>
    </row>
    <row r="11" spans="2:23" x14ac:dyDescent="0.25">
      <c r="B11" s="94" t="s">
        <v>63</v>
      </c>
      <c r="C11" s="95">
        <v>43565</v>
      </c>
      <c r="D11" s="95">
        <v>22114</v>
      </c>
      <c r="E11" s="95">
        <v>25665</v>
      </c>
      <c r="F11" s="95">
        <v>34193</v>
      </c>
      <c r="G11" s="95">
        <v>36218</v>
      </c>
      <c r="H11" s="95">
        <v>35833</v>
      </c>
      <c r="I11" s="96">
        <f t="shared" si="0"/>
        <v>-1.0630073444143795E-2</v>
      </c>
      <c r="J11" s="96">
        <f t="shared" si="1"/>
        <v>0.62037623225106264</v>
      </c>
      <c r="K11" s="95">
        <f t="shared" si="2"/>
        <v>-385</v>
      </c>
      <c r="L11" s="95">
        <f t="shared" si="3"/>
        <v>13719</v>
      </c>
      <c r="M11" s="96">
        <f>H11/H7</f>
        <v>0.28126373626373624</v>
      </c>
      <c r="N11" s="95">
        <v>22413</v>
      </c>
      <c r="O11" s="95">
        <v>32213</v>
      </c>
      <c r="P11" s="95">
        <v>36145</v>
      </c>
      <c r="Q11" s="95">
        <v>36207</v>
      </c>
      <c r="R11" s="95">
        <v>36000</v>
      </c>
      <c r="S11" s="96">
        <f t="shared" si="4"/>
        <v>-5.7171265224956747E-3</v>
      </c>
      <c r="T11" s="96">
        <f t="shared" si="5"/>
        <v>0.60621068130103062</v>
      </c>
      <c r="U11" s="95">
        <f t="shared" si="6"/>
        <v>-207</v>
      </c>
      <c r="V11" s="95">
        <f t="shared" si="7"/>
        <v>13587</v>
      </c>
      <c r="W11" s="96">
        <f>R11/R7</f>
        <v>9.3554850429182879E-2</v>
      </c>
    </row>
    <row r="12" spans="2:23" x14ac:dyDescent="0.25">
      <c r="B12" s="91" t="s">
        <v>44</v>
      </c>
      <c r="C12" s="99">
        <v>46648</v>
      </c>
      <c r="D12" s="99">
        <v>23742</v>
      </c>
      <c r="E12" s="99">
        <v>29697</v>
      </c>
      <c r="F12" s="99">
        <v>44233</v>
      </c>
      <c r="G12" s="99">
        <v>45902</v>
      </c>
      <c r="H12" s="99">
        <v>46521</v>
      </c>
      <c r="I12" s="100">
        <f t="shared" si="0"/>
        <v>1.3485251187312031E-2</v>
      </c>
      <c r="J12" s="100">
        <f t="shared" si="1"/>
        <v>0.95943896891584535</v>
      </c>
      <c r="K12" s="99">
        <f t="shared" si="2"/>
        <v>619</v>
      </c>
      <c r="L12" s="99">
        <f t="shared" si="3"/>
        <v>22779</v>
      </c>
      <c r="M12" s="93">
        <f>H12/H12</f>
        <v>1</v>
      </c>
      <c r="N12" s="99">
        <v>21337</v>
      </c>
      <c r="O12" s="99">
        <v>42803</v>
      </c>
      <c r="P12" s="99">
        <v>45909</v>
      </c>
      <c r="Q12" s="99">
        <v>46660</v>
      </c>
      <c r="R12" s="99">
        <v>47015</v>
      </c>
      <c r="S12" s="100">
        <f t="shared" si="4"/>
        <v>7.6082297471067317E-3</v>
      </c>
      <c r="T12" s="100">
        <f t="shared" si="5"/>
        <v>1.203449407133149</v>
      </c>
      <c r="U12" s="99">
        <f t="shared" si="6"/>
        <v>355</v>
      </c>
      <c r="V12" s="99">
        <f t="shared" si="7"/>
        <v>25678</v>
      </c>
      <c r="W12" s="93">
        <f>R12/R12</f>
        <v>1</v>
      </c>
    </row>
    <row r="13" spans="2:23" x14ac:dyDescent="0.25">
      <c r="B13" s="94" t="s">
        <v>60</v>
      </c>
      <c r="C13" s="95">
        <v>34050</v>
      </c>
      <c r="D13" s="95">
        <v>17566</v>
      </c>
      <c r="E13" s="95">
        <v>23340</v>
      </c>
      <c r="F13" s="95">
        <v>34827</v>
      </c>
      <c r="G13" s="95">
        <v>34946</v>
      </c>
      <c r="H13" s="95">
        <v>35191</v>
      </c>
      <c r="I13" s="96">
        <f t="shared" si="0"/>
        <v>7.0108166886053702E-3</v>
      </c>
      <c r="J13" s="96">
        <f t="shared" si="1"/>
        <v>1.003358761243311</v>
      </c>
      <c r="K13" s="95">
        <f t="shared" si="2"/>
        <v>245</v>
      </c>
      <c r="L13" s="95">
        <f t="shared" si="3"/>
        <v>17625</v>
      </c>
      <c r="M13" s="96">
        <f>H13/H12</f>
        <v>0.75645407450398749</v>
      </c>
      <c r="N13" s="95">
        <v>15584</v>
      </c>
      <c r="O13" s="95">
        <v>34808</v>
      </c>
      <c r="P13" s="95">
        <v>35062</v>
      </c>
      <c r="Q13" s="95">
        <v>35650</v>
      </c>
      <c r="R13" s="95">
        <v>35398</v>
      </c>
      <c r="S13" s="96">
        <f t="shared" si="4"/>
        <v>-7.0687237026647587E-3</v>
      </c>
      <c r="T13" s="96">
        <f t="shared" si="5"/>
        <v>1.2714322381930185</v>
      </c>
      <c r="U13" s="95">
        <f t="shared" si="6"/>
        <v>-252</v>
      </c>
      <c r="V13" s="95">
        <f t="shared" si="7"/>
        <v>19814</v>
      </c>
      <c r="W13" s="96">
        <f>R13/R12</f>
        <v>0.75290864617675213</v>
      </c>
    </row>
    <row r="14" spans="2:23" x14ac:dyDescent="0.25">
      <c r="B14" s="97" t="s">
        <v>61</v>
      </c>
      <c r="C14" s="52">
        <v>27660</v>
      </c>
      <c r="D14" s="52">
        <v>14847</v>
      </c>
      <c r="E14" s="52">
        <v>20181</v>
      </c>
      <c r="F14" s="52">
        <v>29820</v>
      </c>
      <c r="G14" s="52">
        <v>30493</v>
      </c>
      <c r="H14" s="52">
        <v>31141</v>
      </c>
      <c r="I14" s="98">
        <f t="shared" si="0"/>
        <v>2.1250778867281106E-2</v>
      </c>
      <c r="J14" s="98">
        <f t="shared" si="1"/>
        <v>1.0974607664848119</v>
      </c>
      <c r="K14" s="52">
        <f t="shared" si="2"/>
        <v>648</v>
      </c>
      <c r="L14" s="52">
        <f t="shared" si="3"/>
        <v>16294</v>
      </c>
      <c r="M14" s="98">
        <f>H14/H12</f>
        <v>0.66939661658175875</v>
      </c>
      <c r="N14" s="52">
        <v>14066</v>
      </c>
      <c r="O14" s="52">
        <v>29997</v>
      </c>
      <c r="P14" s="52">
        <v>29852</v>
      </c>
      <c r="Q14" s="52">
        <v>31325</v>
      </c>
      <c r="R14" s="52">
        <v>31393</v>
      </c>
      <c r="S14" s="98">
        <f t="shared" si="4"/>
        <v>2.1707901037510968E-3</v>
      </c>
      <c r="T14" s="98">
        <f t="shared" si="5"/>
        <v>1.2318356320204749</v>
      </c>
      <c r="U14" s="52">
        <f t="shared" si="6"/>
        <v>68</v>
      </c>
      <c r="V14" s="52">
        <f t="shared" si="7"/>
        <v>17327</v>
      </c>
      <c r="W14" s="98">
        <f>R14/R12</f>
        <v>0.66772306710624274</v>
      </c>
    </row>
    <row r="15" spans="2:23" x14ac:dyDescent="0.25">
      <c r="B15" s="97" t="s">
        <v>62</v>
      </c>
      <c r="C15" s="52">
        <v>6390</v>
      </c>
      <c r="D15" s="52">
        <v>2720</v>
      </c>
      <c r="E15" s="52">
        <v>3159</v>
      </c>
      <c r="F15" s="52">
        <v>5006</v>
      </c>
      <c r="G15" s="52">
        <v>4453</v>
      </c>
      <c r="H15" s="52">
        <v>4050</v>
      </c>
      <c r="I15" s="98">
        <f t="shared" si="0"/>
        <v>-9.0500785986975085E-2</v>
      </c>
      <c r="J15" s="98">
        <f t="shared" si="1"/>
        <v>0.48897058823529416</v>
      </c>
      <c r="K15" s="52">
        <f t="shared" si="2"/>
        <v>-403</v>
      </c>
      <c r="L15" s="52">
        <f t="shared" si="3"/>
        <v>1330</v>
      </c>
      <c r="M15" s="98">
        <f>H15/H12</f>
        <v>8.7057457922228673E-2</v>
      </c>
      <c r="N15" s="52">
        <v>1518</v>
      </c>
      <c r="O15" s="52">
        <v>4811</v>
      </c>
      <c r="P15" s="52">
        <v>5210</v>
      </c>
      <c r="Q15" s="52">
        <v>4325</v>
      </c>
      <c r="R15" s="52">
        <v>4005</v>
      </c>
      <c r="S15" s="98">
        <f t="shared" si="4"/>
        <v>-7.3988439306358345E-2</v>
      </c>
      <c r="T15" s="98">
        <f t="shared" si="5"/>
        <v>1.6383399209486167</v>
      </c>
      <c r="U15" s="52">
        <f t="shared" si="6"/>
        <v>-320</v>
      </c>
      <c r="V15" s="52">
        <f t="shared" si="7"/>
        <v>2487</v>
      </c>
      <c r="W15" s="98">
        <f>R15/R12</f>
        <v>8.5185579070509415E-2</v>
      </c>
    </row>
    <row r="16" spans="2:23" x14ac:dyDescent="0.25">
      <c r="B16" s="94" t="s">
        <v>63</v>
      </c>
      <c r="C16" s="95">
        <v>12598</v>
      </c>
      <c r="D16" s="95">
        <v>6176</v>
      </c>
      <c r="E16" s="95">
        <v>6357</v>
      </c>
      <c r="F16" s="95">
        <v>9406</v>
      </c>
      <c r="G16" s="95">
        <v>10956</v>
      </c>
      <c r="H16" s="95">
        <v>11330</v>
      </c>
      <c r="I16" s="96">
        <f t="shared" si="0"/>
        <v>3.4136546184738936E-2</v>
      </c>
      <c r="J16" s="96">
        <f t="shared" si="1"/>
        <v>0.83452072538860111</v>
      </c>
      <c r="K16" s="95">
        <f t="shared" si="2"/>
        <v>374</v>
      </c>
      <c r="L16" s="95">
        <f t="shared" si="3"/>
        <v>5154</v>
      </c>
      <c r="M16" s="96">
        <f>H16/H12</f>
        <v>0.24354592549601256</v>
      </c>
      <c r="N16" s="95">
        <v>5753</v>
      </c>
      <c r="O16" s="95">
        <v>7995</v>
      </c>
      <c r="P16" s="95">
        <v>10847</v>
      </c>
      <c r="Q16" s="95">
        <v>11010</v>
      </c>
      <c r="R16" s="95">
        <v>11617</v>
      </c>
      <c r="S16" s="96">
        <f t="shared" si="4"/>
        <v>5.5131698455949119E-2</v>
      </c>
      <c r="T16" s="96">
        <f t="shared" si="5"/>
        <v>1.019294281244568</v>
      </c>
      <c r="U16" s="95">
        <f t="shared" si="6"/>
        <v>607</v>
      </c>
      <c r="V16" s="95">
        <f t="shared" si="7"/>
        <v>5864</v>
      </c>
      <c r="W16" s="96">
        <f>R16/R12</f>
        <v>0.2470913538232479</v>
      </c>
    </row>
    <row r="17" spans="2:23" x14ac:dyDescent="0.25">
      <c r="B17" s="91" t="s">
        <v>45</v>
      </c>
      <c r="C17" s="99">
        <v>41159</v>
      </c>
      <c r="D17" s="99">
        <v>20336</v>
      </c>
      <c r="E17" s="99">
        <v>24064</v>
      </c>
      <c r="F17" s="99">
        <v>38225</v>
      </c>
      <c r="G17" s="99">
        <v>37475</v>
      </c>
      <c r="H17" s="99">
        <v>37833</v>
      </c>
      <c r="I17" s="100">
        <f t="shared" si="0"/>
        <v>9.55303535690466E-3</v>
      </c>
      <c r="J17" s="100">
        <f t="shared" si="1"/>
        <v>0.86039535798583788</v>
      </c>
      <c r="K17" s="99">
        <f t="shared" si="2"/>
        <v>358</v>
      </c>
      <c r="L17" s="99">
        <f t="shared" si="3"/>
        <v>17497</v>
      </c>
      <c r="M17" s="93">
        <f>H17/H17</f>
        <v>1</v>
      </c>
      <c r="N17" s="99">
        <v>20991</v>
      </c>
      <c r="O17" s="99">
        <v>36098</v>
      </c>
      <c r="P17" s="99">
        <v>39121</v>
      </c>
      <c r="Q17" s="99">
        <v>37203</v>
      </c>
      <c r="R17" s="99">
        <v>38115</v>
      </c>
      <c r="S17" s="100">
        <f t="shared" si="4"/>
        <v>2.4514152084509355E-2</v>
      </c>
      <c r="T17" s="100">
        <f t="shared" si="5"/>
        <v>0.81577819065313717</v>
      </c>
      <c r="U17" s="99">
        <f t="shared" si="6"/>
        <v>912</v>
      </c>
      <c r="V17" s="99">
        <f t="shared" si="7"/>
        <v>17124</v>
      </c>
      <c r="W17" s="93">
        <f>R17/R17</f>
        <v>1</v>
      </c>
    </row>
    <row r="18" spans="2:23" x14ac:dyDescent="0.25">
      <c r="B18" s="94" t="s">
        <v>60</v>
      </c>
      <c r="C18" s="95">
        <v>20753</v>
      </c>
      <c r="D18" s="95">
        <v>9541</v>
      </c>
      <c r="E18" s="95">
        <v>10403</v>
      </c>
      <c r="F18" s="95">
        <v>21063</v>
      </c>
      <c r="G18" s="95">
        <v>20218</v>
      </c>
      <c r="H18" s="95">
        <v>21376</v>
      </c>
      <c r="I18" s="96">
        <f t="shared" si="0"/>
        <v>5.7275694925314147E-2</v>
      </c>
      <c r="J18" s="96">
        <f t="shared" si="1"/>
        <v>1.240436012996541</v>
      </c>
      <c r="K18" s="95">
        <f t="shared" si="2"/>
        <v>1158</v>
      </c>
      <c r="L18" s="95">
        <f t="shared" si="3"/>
        <v>11835</v>
      </c>
      <c r="M18" s="96">
        <f>H18/H17</f>
        <v>0.56500938334258455</v>
      </c>
      <c r="N18" s="95">
        <v>9318</v>
      </c>
      <c r="O18" s="95">
        <v>19205</v>
      </c>
      <c r="P18" s="95">
        <v>21626</v>
      </c>
      <c r="Q18" s="95">
        <v>19969</v>
      </c>
      <c r="R18" s="95">
        <v>21899</v>
      </c>
      <c r="S18" s="96">
        <f t="shared" si="4"/>
        <v>9.6649807201161897E-2</v>
      </c>
      <c r="T18" s="96">
        <f t="shared" si="5"/>
        <v>1.3501824425842455</v>
      </c>
      <c r="U18" s="95">
        <f t="shared" si="6"/>
        <v>1930</v>
      </c>
      <c r="V18" s="95">
        <f t="shared" si="7"/>
        <v>12581</v>
      </c>
      <c r="W18" s="96">
        <f>R18/R17</f>
        <v>0.57455070182342904</v>
      </c>
    </row>
    <row r="19" spans="2:23" x14ac:dyDescent="0.25">
      <c r="B19" s="97" t="s">
        <v>61</v>
      </c>
      <c r="C19" s="52">
        <v>14966</v>
      </c>
      <c r="D19" s="52">
        <v>6536</v>
      </c>
      <c r="E19" s="52">
        <v>7396</v>
      </c>
      <c r="F19" s="52">
        <v>15144</v>
      </c>
      <c r="G19" s="52">
        <v>15039</v>
      </c>
      <c r="H19" s="52">
        <v>15654</v>
      </c>
      <c r="I19" s="98">
        <f t="shared" si="0"/>
        <v>4.0893676441252635E-2</v>
      </c>
      <c r="J19" s="98">
        <f t="shared" si="1"/>
        <v>1.3950428396572829</v>
      </c>
      <c r="K19" s="52">
        <f t="shared" si="2"/>
        <v>615</v>
      </c>
      <c r="L19" s="52">
        <f t="shared" si="3"/>
        <v>9118</v>
      </c>
      <c r="M19" s="98">
        <f>H19/H17</f>
        <v>0.41376576005074933</v>
      </c>
      <c r="N19" s="52">
        <v>6399</v>
      </c>
      <c r="O19" s="52">
        <v>13984</v>
      </c>
      <c r="P19" s="52">
        <v>15490</v>
      </c>
      <c r="Q19" s="52">
        <v>15118</v>
      </c>
      <c r="R19" s="52">
        <v>16190</v>
      </c>
      <c r="S19" s="98">
        <f t="shared" si="4"/>
        <v>7.0908850377034094E-2</v>
      </c>
      <c r="T19" s="98">
        <f t="shared" si="5"/>
        <v>1.5300828254414753</v>
      </c>
      <c r="U19" s="52">
        <f t="shared" si="6"/>
        <v>1072</v>
      </c>
      <c r="V19" s="52">
        <f t="shared" si="7"/>
        <v>9791</v>
      </c>
      <c r="W19" s="98">
        <f>R19/R17</f>
        <v>0.4247671520398793</v>
      </c>
    </row>
    <row r="20" spans="2:23" x14ac:dyDescent="0.25">
      <c r="B20" s="97" t="s">
        <v>62</v>
      </c>
      <c r="C20" s="52">
        <v>5788</v>
      </c>
      <c r="D20" s="52">
        <v>3005</v>
      </c>
      <c r="E20" s="52">
        <v>3007</v>
      </c>
      <c r="F20" s="52">
        <v>5919</v>
      </c>
      <c r="G20" s="52">
        <v>5179</v>
      </c>
      <c r="H20" s="52">
        <v>5722</v>
      </c>
      <c r="I20" s="98">
        <f t="shared" si="0"/>
        <v>0.1048464954624444</v>
      </c>
      <c r="J20" s="98">
        <f t="shared" si="1"/>
        <v>0.90415973377703818</v>
      </c>
      <c r="K20" s="52">
        <f t="shared" si="2"/>
        <v>543</v>
      </c>
      <c r="L20" s="52">
        <f t="shared" si="3"/>
        <v>2717</v>
      </c>
      <c r="M20" s="98">
        <f>H20/H17</f>
        <v>0.15124362329183516</v>
      </c>
      <c r="N20" s="52">
        <v>2919</v>
      </c>
      <c r="O20" s="52">
        <v>5221</v>
      </c>
      <c r="P20" s="52">
        <v>6136</v>
      </c>
      <c r="Q20" s="52">
        <v>4851</v>
      </c>
      <c r="R20" s="52">
        <v>5709</v>
      </c>
      <c r="S20" s="98">
        <f t="shared" si="4"/>
        <v>0.1768707482993197</v>
      </c>
      <c r="T20" s="98">
        <f t="shared" si="5"/>
        <v>0.95580678314491263</v>
      </c>
      <c r="U20" s="52">
        <f t="shared" si="6"/>
        <v>858</v>
      </c>
      <c r="V20" s="52">
        <f t="shared" si="7"/>
        <v>2790</v>
      </c>
      <c r="W20" s="98">
        <f>R20/R17</f>
        <v>0.1497835497835498</v>
      </c>
    </row>
    <row r="21" spans="2:23" x14ac:dyDescent="0.25">
      <c r="B21" s="94" t="s">
        <v>63</v>
      </c>
      <c r="C21" s="95">
        <v>20406</v>
      </c>
      <c r="D21" s="95">
        <v>10795</v>
      </c>
      <c r="E21" s="95">
        <v>13661</v>
      </c>
      <c r="F21" s="95">
        <v>17162</v>
      </c>
      <c r="G21" s="95">
        <v>17257</v>
      </c>
      <c r="H21" s="95">
        <v>16457</v>
      </c>
      <c r="I21" s="96">
        <f t="shared" si="0"/>
        <v>-4.6357999652315018E-2</v>
      </c>
      <c r="J21" s="96">
        <f t="shared" si="1"/>
        <v>0.52450208429828615</v>
      </c>
      <c r="K21" s="95">
        <f t="shared" si="2"/>
        <v>-800</v>
      </c>
      <c r="L21" s="95">
        <f t="shared" si="3"/>
        <v>5662</v>
      </c>
      <c r="M21" s="96">
        <f>H21/H17</f>
        <v>0.43499061665741551</v>
      </c>
      <c r="N21" s="95">
        <v>11673</v>
      </c>
      <c r="O21" s="95">
        <v>16893</v>
      </c>
      <c r="P21" s="95">
        <v>17495</v>
      </c>
      <c r="Q21" s="95">
        <v>17234</v>
      </c>
      <c r="R21" s="95">
        <v>16216</v>
      </c>
      <c r="S21" s="96">
        <f t="shared" si="4"/>
        <v>-5.9069281652547323E-2</v>
      </c>
      <c r="T21" s="96">
        <f t="shared" si="5"/>
        <v>0.38918872612010613</v>
      </c>
      <c r="U21" s="95">
        <f t="shared" si="6"/>
        <v>-1018</v>
      </c>
      <c r="V21" s="95">
        <f t="shared" si="7"/>
        <v>4543</v>
      </c>
      <c r="W21" s="96">
        <f>R21/R17</f>
        <v>0.4254492981765709</v>
      </c>
    </row>
    <row r="22" spans="2:23" x14ac:dyDescent="0.25">
      <c r="B22" s="91" t="s">
        <v>46</v>
      </c>
      <c r="C22" s="99">
        <v>1127</v>
      </c>
      <c r="D22" s="99">
        <v>437</v>
      </c>
      <c r="E22" s="99">
        <v>669</v>
      </c>
      <c r="F22" s="99">
        <v>857</v>
      </c>
      <c r="G22" s="99">
        <v>900</v>
      </c>
      <c r="H22" s="99">
        <v>900</v>
      </c>
      <c r="I22" s="100">
        <f t="shared" si="0"/>
        <v>0</v>
      </c>
      <c r="J22" s="100">
        <f t="shared" si="1"/>
        <v>1.0594965675057209</v>
      </c>
      <c r="K22" s="99">
        <f t="shared" si="2"/>
        <v>0</v>
      </c>
      <c r="L22" s="99">
        <f t="shared" si="3"/>
        <v>463</v>
      </c>
      <c r="M22" s="100">
        <f>H22/H22</f>
        <v>1</v>
      </c>
      <c r="N22" s="99">
        <v>482</v>
      </c>
      <c r="O22" s="99">
        <v>802</v>
      </c>
      <c r="P22" s="99">
        <v>912</v>
      </c>
      <c r="Q22" s="99">
        <v>912</v>
      </c>
      <c r="R22" s="99">
        <v>912</v>
      </c>
      <c r="S22" s="100">
        <f t="shared" si="4"/>
        <v>0</v>
      </c>
      <c r="T22" s="100">
        <f t="shared" si="5"/>
        <v>0.89211618257261405</v>
      </c>
      <c r="U22" s="99">
        <f t="shared" si="6"/>
        <v>0</v>
      </c>
      <c r="V22" s="99">
        <f t="shared" si="7"/>
        <v>430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386</v>
      </c>
      <c r="E23" s="95">
        <v>669</v>
      </c>
      <c r="F23" s="95">
        <v>855</v>
      </c>
      <c r="G23" s="95">
        <v>886</v>
      </c>
      <c r="H23" s="95">
        <v>886</v>
      </c>
      <c r="I23" s="96">
        <f t="shared" si="0"/>
        <v>0</v>
      </c>
      <c r="J23" s="96">
        <f t="shared" si="1"/>
        <v>1.295336787564767</v>
      </c>
      <c r="K23" s="95">
        <f t="shared" si="2"/>
        <v>0</v>
      </c>
      <c r="L23" s="95">
        <f t="shared" si="3"/>
        <v>500</v>
      </c>
      <c r="M23" s="96">
        <f>H23/H22</f>
        <v>0.98444444444444446</v>
      </c>
      <c r="N23" s="95">
        <v>482</v>
      </c>
      <c r="O23" s="95">
        <v>802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0.86307053941908718</v>
      </c>
      <c r="U23" s="95">
        <f t="shared" si="6"/>
        <v>0</v>
      </c>
      <c r="V23" s="95">
        <f t="shared" si="7"/>
        <v>416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51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-51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2900</v>
      </c>
      <c r="E25" s="99">
        <v>4012</v>
      </c>
      <c r="F25" s="99">
        <v>4562</v>
      </c>
      <c r="G25" s="99">
        <v>4395</v>
      </c>
      <c r="H25" s="99">
        <v>4427</v>
      </c>
      <c r="I25" s="100">
        <f t="shared" si="0"/>
        <v>7.2810011376565065E-3</v>
      </c>
      <c r="J25" s="100">
        <f t="shared" si="1"/>
        <v>0.52655172413793094</v>
      </c>
      <c r="K25" s="99">
        <f t="shared" si="2"/>
        <v>32</v>
      </c>
      <c r="L25" s="99">
        <f t="shared" si="3"/>
        <v>1527</v>
      </c>
      <c r="M25" s="93">
        <f>H25/H25</f>
        <v>1</v>
      </c>
      <c r="N25" s="99">
        <v>3652</v>
      </c>
      <c r="O25" s="99">
        <v>4562</v>
      </c>
      <c r="P25" s="99">
        <v>4562</v>
      </c>
      <c r="Q25" s="99">
        <v>4562</v>
      </c>
      <c r="R25" s="99">
        <v>4616</v>
      </c>
      <c r="S25" s="100">
        <f t="shared" si="4"/>
        <v>1.1836913634370783E-2</v>
      </c>
      <c r="T25" s="100">
        <f t="shared" si="5"/>
        <v>0.2639649507119386</v>
      </c>
      <c r="U25" s="99">
        <f t="shared" si="6"/>
        <v>54</v>
      </c>
      <c r="V25" s="99">
        <f t="shared" si="7"/>
        <v>964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2534</v>
      </c>
      <c r="E26" s="95">
        <v>3312</v>
      </c>
      <c r="F26" s="95">
        <v>3862</v>
      </c>
      <c r="G26" s="95">
        <v>3695</v>
      </c>
      <c r="H26" s="95">
        <v>3727</v>
      </c>
      <c r="I26" s="96">
        <f t="shared" si="0"/>
        <v>8.6603518267929225E-3</v>
      </c>
      <c r="J26" s="96">
        <f t="shared" si="1"/>
        <v>0.47079715864246241</v>
      </c>
      <c r="K26" s="95">
        <f t="shared" si="2"/>
        <v>32</v>
      </c>
      <c r="L26" s="95">
        <f t="shared" si="3"/>
        <v>1193</v>
      </c>
      <c r="M26" s="96">
        <f>H26/H25</f>
        <v>0.8418793765529704</v>
      </c>
      <c r="N26" s="95">
        <v>2952</v>
      </c>
      <c r="O26" s="95">
        <v>3862</v>
      </c>
      <c r="P26" s="95">
        <v>3862</v>
      </c>
      <c r="Q26" s="95">
        <v>3862</v>
      </c>
      <c r="R26" s="95">
        <v>3916</v>
      </c>
      <c r="S26" s="96">
        <f t="shared" si="4"/>
        <v>1.3982392542724043E-2</v>
      </c>
      <c r="T26" s="96">
        <f t="shared" si="5"/>
        <v>0.32655826558265577</v>
      </c>
      <c r="U26" s="95">
        <f t="shared" si="6"/>
        <v>54</v>
      </c>
      <c r="V26" s="95">
        <f t="shared" si="7"/>
        <v>964</v>
      </c>
      <c r="W26" s="96">
        <f>R26/R25</f>
        <v>0.84835355285961866</v>
      </c>
    </row>
    <row r="27" spans="2:23" x14ac:dyDescent="0.25">
      <c r="B27" s="97" t="s">
        <v>61</v>
      </c>
      <c r="C27" s="52">
        <v>3576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 t="str">
        <f t="shared" si="1"/>
        <v>-</v>
      </c>
      <c r="K27" s="52">
        <f t="shared" si="2"/>
        <v>0</v>
      </c>
      <c r="L27" s="52">
        <f t="shared" si="3"/>
        <v>0</v>
      </c>
      <c r="M27" s="98">
        <f>H27/H25</f>
        <v>0</v>
      </c>
      <c r="N27" s="52">
        <v>2952</v>
      </c>
      <c r="O27" s="52">
        <v>0</v>
      </c>
      <c r="P27" s="52">
        <v>0</v>
      </c>
      <c r="Q27" s="52">
        <v>3576</v>
      </c>
      <c r="R27" s="52">
        <v>0</v>
      </c>
      <c r="S27" s="98">
        <f t="shared" si="4"/>
        <v>-1</v>
      </c>
      <c r="T27" s="98">
        <f t="shared" si="5"/>
        <v>-1</v>
      </c>
      <c r="U27" s="52">
        <f t="shared" si="6"/>
        <v>-3576</v>
      </c>
      <c r="V27" s="52">
        <f t="shared" si="7"/>
        <v>-2952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 t="str">
        <f t="shared" si="1"/>
        <v>-</v>
      </c>
      <c r="K28" s="52">
        <f t="shared" si="2"/>
        <v>0</v>
      </c>
      <c r="L28" s="52">
        <f t="shared" si="3"/>
        <v>0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286</v>
      </c>
      <c r="R28" s="52">
        <v>0</v>
      </c>
      <c r="S28" s="98">
        <f t="shared" si="4"/>
        <v>-1</v>
      </c>
      <c r="T28" s="98" t="str">
        <f t="shared" si="5"/>
        <v>-</v>
      </c>
      <c r="U28" s="52">
        <f t="shared" si="6"/>
        <v>-286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21340</v>
      </c>
      <c r="D29" s="99">
        <v>9244</v>
      </c>
      <c r="E29" s="99">
        <v>11050</v>
      </c>
      <c r="F29" s="99">
        <v>18364</v>
      </c>
      <c r="G29" s="99">
        <v>19209</v>
      </c>
      <c r="H29" s="99">
        <v>20011</v>
      </c>
      <c r="I29" s="100">
        <f t="shared" si="0"/>
        <v>4.175126242906968E-2</v>
      </c>
      <c r="J29" s="100">
        <f t="shared" si="1"/>
        <v>1.1647555170921677</v>
      </c>
      <c r="K29" s="99">
        <f t="shared" si="2"/>
        <v>802</v>
      </c>
      <c r="L29" s="99">
        <f t="shared" si="3"/>
        <v>10767</v>
      </c>
      <c r="M29" s="93">
        <f>H29/H29</f>
        <v>1</v>
      </c>
      <c r="N29" s="99">
        <v>7096</v>
      </c>
      <c r="O29" s="99">
        <v>17263</v>
      </c>
      <c r="P29" s="99">
        <v>19061</v>
      </c>
      <c r="Q29" s="99">
        <v>19434</v>
      </c>
      <c r="R29" s="99">
        <v>19850</v>
      </c>
      <c r="S29" s="100">
        <f t="shared" si="4"/>
        <v>2.1405783678089874E-2</v>
      </c>
      <c r="T29" s="100">
        <f t="shared" si="5"/>
        <v>1.7973506200676437</v>
      </c>
      <c r="U29" s="99">
        <f t="shared" si="6"/>
        <v>416</v>
      </c>
      <c r="V29" s="99">
        <f t="shared" si="7"/>
        <v>12754</v>
      </c>
      <c r="W29" s="93">
        <f>R29/R29</f>
        <v>1</v>
      </c>
    </row>
    <row r="30" spans="2:23" x14ac:dyDescent="0.25">
      <c r="B30" s="94" t="s">
        <v>60</v>
      </c>
      <c r="C30" s="95">
        <v>16096</v>
      </c>
      <c r="D30" s="95">
        <v>6499</v>
      </c>
      <c r="E30" s="95">
        <v>8111</v>
      </c>
      <c r="F30" s="95">
        <v>14162</v>
      </c>
      <c r="G30" s="95">
        <v>14862</v>
      </c>
      <c r="H30" s="95">
        <v>15621</v>
      </c>
      <c r="I30" s="96">
        <f t="shared" si="0"/>
        <v>5.106984255147351E-2</v>
      </c>
      <c r="J30" s="96">
        <f t="shared" si="1"/>
        <v>1.4036005539313741</v>
      </c>
      <c r="K30" s="95">
        <f t="shared" si="2"/>
        <v>759</v>
      </c>
      <c r="L30" s="95">
        <f t="shared" si="3"/>
        <v>9122</v>
      </c>
      <c r="M30" s="96">
        <f>H30/H29</f>
        <v>0.78062065863774921</v>
      </c>
      <c r="N30" s="95">
        <v>4365</v>
      </c>
      <c r="O30" s="95">
        <v>13346</v>
      </c>
      <c r="P30" s="95">
        <v>14712</v>
      </c>
      <c r="Q30" s="95">
        <v>15087</v>
      </c>
      <c r="R30" s="95">
        <v>15409</v>
      </c>
      <c r="S30" s="96">
        <f t="shared" si="4"/>
        <v>2.1342877974415142E-2</v>
      </c>
      <c r="T30" s="96">
        <f t="shared" si="5"/>
        <v>2.5301260022909506</v>
      </c>
      <c r="U30" s="95">
        <f t="shared" si="6"/>
        <v>322</v>
      </c>
      <c r="V30" s="95">
        <f t="shared" si="7"/>
        <v>11044</v>
      </c>
      <c r="W30" s="96">
        <f>R30/R29</f>
        <v>0.77627204030226704</v>
      </c>
    </row>
    <row r="31" spans="2:23" x14ac:dyDescent="0.25">
      <c r="B31" s="97" t="s">
        <v>61</v>
      </c>
      <c r="C31" s="52">
        <v>12913</v>
      </c>
      <c r="D31" s="52">
        <v>5381</v>
      </c>
      <c r="E31" s="52">
        <v>6550</v>
      </c>
      <c r="F31" s="52">
        <v>12095</v>
      </c>
      <c r="G31" s="52">
        <v>12793</v>
      </c>
      <c r="H31" s="52">
        <v>13518</v>
      </c>
      <c r="I31" s="98">
        <f t="shared" si="0"/>
        <v>5.66716172907058E-2</v>
      </c>
      <c r="J31" s="98">
        <f t="shared" si="1"/>
        <v>1.5121724586508085</v>
      </c>
      <c r="K31" s="52">
        <f t="shared" si="2"/>
        <v>725</v>
      </c>
      <c r="L31" s="52">
        <f t="shared" si="3"/>
        <v>8137</v>
      </c>
      <c r="M31" s="98">
        <f>H31/H29</f>
        <v>0.67552845934735894</v>
      </c>
      <c r="N31" s="52">
        <v>3486</v>
      </c>
      <c r="O31" s="52">
        <v>10997</v>
      </c>
      <c r="P31" s="52">
        <v>12807</v>
      </c>
      <c r="Q31" s="52">
        <v>12988</v>
      </c>
      <c r="R31" s="52">
        <v>13306</v>
      </c>
      <c r="S31" s="98">
        <f t="shared" si="4"/>
        <v>2.4484139205420474E-2</v>
      </c>
      <c r="T31" s="98">
        <f t="shared" si="5"/>
        <v>2.816982214572576</v>
      </c>
      <c r="U31" s="52">
        <f t="shared" si="6"/>
        <v>318</v>
      </c>
      <c r="V31" s="52">
        <f t="shared" si="7"/>
        <v>9820</v>
      </c>
      <c r="W31" s="98">
        <f>R31/R29</f>
        <v>0.67032745591939547</v>
      </c>
    </row>
    <row r="32" spans="2:23" x14ac:dyDescent="0.25">
      <c r="B32" s="97" t="s">
        <v>62</v>
      </c>
      <c r="C32" s="52">
        <v>3183</v>
      </c>
      <c r="D32" s="52">
        <v>1118</v>
      </c>
      <c r="E32" s="52">
        <v>1561</v>
      </c>
      <c r="F32" s="52">
        <v>2067</v>
      </c>
      <c r="G32" s="52">
        <v>2069</v>
      </c>
      <c r="H32" s="52">
        <v>2103</v>
      </c>
      <c r="I32" s="98">
        <f t="shared" si="0"/>
        <v>1.6433059449009191E-2</v>
      </c>
      <c r="J32" s="98">
        <f t="shared" si="1"/>
        <v>0.88103756708407865</v>
      </c>
      <c r="K32" s="52">
        <f t="shared" si="2"/>
        <v>34</v>
      </c>
      <c r="L32" s="52">
        <f t="shared" si="3"/>
        <v>985</v>
      </c>
      <c r="M32" s="98">
        <f>H32/H29</f>
        <v>0.10509219929039028</v>
      </c>
      <c r="N32" s="52">
        <v>879</v>
      </c>
      <c r="O32" s="52">
        <v>2349</v>
      </c>
      <c r="P32" s="52">
        <v>1905</v>
      </c>
      <c r="Q32" s="52">
        <v>2099</v>
      </c>
      <c r="R32" s="52">
        <v>2103</v>
      </c>
      <c r="S32" s="98">
        <f t="shared" si="4"/>
        <v>1.9056693663648261E-3</v>
      </c>
      <c r="T32" s="98">
        <f t="shared" si="5"/>
        <v>1.3924914675767917</v>
      </c>
      <c r="U32" s="52">
        <f t="shared" si="6"/>
        <v>4</v>
      </c>
      <c r="V32" s="52">
        <f t="shared" si="7"/>
        <v>1224</v>
      </c>
      <c r="W32" s="98">
        <f>R32/R29</f>
        <v>0.10594458438287153</v>
      </c>
    </row>
    <row r="33" spans="2:23" x14ac:dyDescent="0.25">
      <c r="B33" s="94" t="s">
        <v>63</v>
      </c>
      <c r="C33" s="95">
        <v>5245</v>
      </c>
      <c r="D33" s="95">
        <v>2745</v>
      </c>
      <c r="E33" s="95">
        <v>2940</v>
      </c>
      <c r="F33" s="95">
        <v>4202</v>
      </c>
      <c r="G33" s="95">
        <v>4347</v>
      </c>
      <c r="H33" s="95">
        <v>4390</v>
      </c>
      <c r="I33" s="96">
        <f t="shared" si="0"/>
        <v>9.8918794570967972E-3</v>
      </c>
      <c r="J33" s="96">
        <f t="shared" si="1"/>
        <v>0.59927140255009115</v>
      </c>
      <c r="K33" s="95">
        <f t="shared" si="2"/>
        <v>43</v>
      </c>
      <c r="L33" s="95">
        <f t="shared" si="3"/>
        <v>1645</v>
      </c>
      <c r="M33" s="96">
        <f>H33/H29</f>
        <v>0.21937934136225076</v>
      </c>
      <c r="N33" s="95">
        <v>2731</v>
      </c>
      <c r="O33" s="95">
        <v>3917</v>
      </c>
      <c r="P33" s="95">
        <v>4349</v>
      </c>
      <c r="Q33" s="95">
        <v>4347</v>
      </c>
      <c r="R33" s="95">
        <v>4441</v>
      </c>
      <c r="S33" s="96">
        <f t="shared" si="4"/>
        <v>2.1624108580630352E-2</v>
      </c>
      <c r="T33" s="96">
        <f t="shared" si="5"/>
        <v>0.62614426949835233</v>
      </c>
      <c r="U33" s="95">
        <f t="shared" si="6"/>
        <v>94</v>
      </c>
      <c r="V33" s="95">
        <f t="shared" si="7"/>
        <v>1710</v>
      </c>
      <c r="W33" s="96">
        <f>R33/R29</f>
        <v>0.22372795969773299</v>
      </c>
    </row>
    <row r="34" spans="2:23" x14ac:dyDescent="0.25">
      <c r="B34" s="91" t="s">
        <v>49</v>
      </c>
      <c r="C34" s="99">
        <v>713</v>
      </c>
      <c r="D34" s="99">
        <v>339</v>
      </c>
      <c r="E34" s="99">
        <v>532</v>
      </c>
      <c r="F34" s="99">
        <v>654</v>
      </c>
      <c r="G34" s="99">
        <v>663</v>
      </c>
      <c r="H34" s="99">
        <v>673</v>
      </c>
      <c r="I34" s="100">
        <f t="shared" si="0"/>
        <v>1.5082956259426794E-2</v>
      </c>
      <c r="J34" s="100">
        <f t="shared" si="1"/>
        <v>0.98525073746312675</v>
      </c>
      <c r="K34" s="99">
        <f t="shared" si="2"/>
        <v>10</v>
      </c>
      <c r="L34" s="99">
        <f t="shared" si="3"/>
        <v>334</v>
      </c>
      <c r="M34" s="93">
        <f>H34/H34</f>
        <v>1</v>
      </c>
      <c r="N34" s="99">
        <v>271</v>
      </c>
      <c r="O34" s="99">
        <v>625</v>
      </c>
      <c r="P34" s="99">
        <v>663</v>
      </c>
      <c r="Q34" s="99">
        <v>673</v>
      </c>
      <c r="R34" s="99">
        <v>673</v>
      </c>
      <c r="S34" s="100">
        <f t="shared" si="4"/>
        <v>0</v>
      </c>
      <c r="T34" s="100">
        <f t="shared" si="5"/>
        <v>1.4833948339483394</v>
      </c>
      <c r="U34" s="99">
        <f t="shared" si="6"/>
        <v>0</v>
      </c>
      <c r="V34" s="99">
        <f t="shared" si="7"/>
        <v>402</v>
      </c>
      <c r="W34" s="93">
        <f>R34/R34</f>
        <v>1</v>
      </c>
    </row>
    <row r="35" spans="2:23" x14ac:dyDescent="0.25">
      <c r="B35" s="94" t="s">
        <v>60</v>
      </c>
      <c r="C35" s="95">
        <v>713</v>
      </c>
      <c r="D35" s="95">
        <v>339</v>
      </c>
      <c r="E35" s="95">
        <v>532</v>
      </c>
      <c r="F35" s="95">
        <v>654</v>
      </c>
      <c r="G35" s="95">
        <v>663</v>
      </c>
      <c r="H35" s="95">
        <v>673</v>
      </c>
      <c r="I35" s="96">
        <f t="shared" si="0"/>
        <v>1.5082956259426794E-2</v>
      </c>
      <c r="J35" s="96">
        <f t="shared" si="1"/>
        <v>0.98525073746312675</v>
      </c>
      <c r="K35" s="95">
        <f t="shared" si="2"/>
        <v>10</v>
      </c>
      <c r="L35" s="95">
        <f t="shared" si="3"/>
        <v>334</v>
      </c>
      <c r="M35" s="96">
        <f>H35/H34</f>
        <v>1</v>
      </c>
      <c r="N35" s="95">
        <v>271</v>
      </c>
      <c r="O35" s="95">
        <v>625</v>
      </c>
      <c r="P35" s="95">
        <v>663</v>
      </c>
      <c r="Q35" s="95">
        <v>673</v>
      </c>
      <c r="R35" s="95">
        <v>673</v>
      </c>
      <c r="S35" s="96">
        <f t="shared" si="4"/>
        <v>0</v>
      </c>
      <c r="T35" s="96">
        <f t="shared" si="5"/>
        <v>1.4833948339483394</v>
      </c>
      <c r="U35" s="95">
        <f t="shared" si="6"/>
        <v>0</v>
      </c>
      <c r="V35" s="95">
        <f t="shared" si="7"/>
        <v>402</v>
      </c>
      <c r="W35" s="96">
        <f>R35/R34</f>
        <v>1</v>
      </c>
    </row>
    <row r="36" spans="2:23" x14ac:dyDescent="0.25">
      <c r="B36" s="91" t="s">
        <v>50</v>
      </c>
      <c r="C36" s="99">
        <v>4124</v>
      </c>
      <c r="D36" s="99">
        <v>2132</v>
      </c>
      <c r="E36" s="99">
        <v>2908</v>
      </c>
      <c r="F36" s="99">
        <v>4497</v>
      </c>
      <c r="G36" s="99">
        <v>4790</v>
      </c>
      <c r="H36" s="99">
        <v>4797</v>
      </c>
      <c r="I36" s="100">
        <f t="shared" si="0"/>
        <v>1.4613778705636626E-3</v>
      </c>
      <c r="J36" s="100">
        <f t="shared" si="1"/>
        <v>1.25</v>
      </c>
      <c r="K36" s="99">
        <f t="shared" si="2"/>
        <v>7</v>
      </c>
      <c r="L36" s="99">
        <f t="shared" si="3"/>
        <v>2665</v>
      </c>
      <c r="M36" s="100">
        <f>H36/H36</f>
        <v>1</v>
      </c>
      <c r="N36" s="99">
        <v>2054</v>
      </c>
      <c r="O36" s="99">
        <v>4169</v>
      </c>
      <c r="P36" s="99">
        <v>4791</v>
      </c>
      <c r="Q36" s="99">
        <v>4797</v>
      </c>
      <c r="R36" s="99">
        <v>4797</v>
      </c>
      <c r="S36" s="100">
        <f t="shared" si="4"/>
        <v>0</v>
      </c>
      <c r="T36" s="100">
        <f t="shared" si="5"/>
        <v>1.3354430379746836</v>
      </c>
      <c r="U36" s="99">
        <f t="shared" si="6"/>
        <v>0</v>
      </c>
      <c r="V36" s="99">
        <f t="shared" si="7"/>
        <v>2743</v>
      </c>
      <c r="W36" s="100">
        <f>R36/R36</f>
        <v>1</v>
      </c>
    </row>
    <row r="37" spans="2:23" x14ac:dyDescent="0.25">
      <c r="B37" s="94" t="s">
        <v>60</v>
      </c>
      <c r="C37" s="95">
        <v>1801</v>
      </c>
      <c r="D37" s="95">
        <v>1559</v>
      </c>
      <c r="E37" s="95">
        <v>2545</v>
      </c>
      <c r="F37" s="95">
        <v>3640</v>
      </c>
      <c r="G37" s="95">
        <v>3915</v>
      </c>
      <c r="H37" s="95">
        <v>3915</v>
      </c>
      <c r="I37" s="96">
        <f t="shared" si="0"/>
        <v>0</v>
      </c>
      <c r="J37" s="96">
        <f t="shared" si="1"/>
        <v>1.511225144323284</v>
      </c>
      <c r="K37" s="95">
        <f t="shared" si="2"/>
        <v>0</v>
      </c>
      <c r="L37" s="95">
        <f t="shared" si="3"/>
        <v>2356</v>
      </c>
      <c r="M37" s="96">
        <f>H37/H36</f>
        <v>0.81613508442776739</v>
      </c>
      <c r="N37" s="95">
        <v>2010</v>
      </c>
      <c r="O37" s="95">
        <v>3325</v>
      </c>
      <c r="P37" s="95">
        <v>3915</v>
      </c>
      <c r="Q37" s="95">
        <v>3915</v>
      </c>
      <c r="R37" s="95">
        <v>3915</v>
      </c>
      <c r="S37" s="96">
        <f t="shared" si="4"/>
        <v>0</v>
      </c>
      <c r="T37" s="96">
        <f t="shared" si="5"/>
        <v>0.94776119402985071</v>
      </c>
      <c r="U37" s="95">
        <f t="shared" si="6"/>
        <v>0</v>
      </c>
      <c r="V37" s="95">
        <f t="shared" si="7"/>
        <v>1905</v>
      </c>
      <c r="W37" s="96">
        <f>R37/R36</f>
        <v>0.81613508442776739</v>
      </c>
    </row>
    <row r="38" spans="2:23" x14ac:dyDescent="0.25">
      <c r="B38" s="94" t="s">
        <v>63</v>
      </c>
      <c r="C38" s="95">
        <v>2323</v>
      </c>
      <c r="D38" s="95">
        <v>573</v>
      </c>
      <c r="E38" s="95">
        <v>363</v>
      </c>
      <c r="F38" s="95">
        <v>857</v>
      </c>
      <c r="G38" s="95">
        <v>875</v>
      </c>
      <c r="H38" s="95">
        <v>882</v>
      </c>
      <c r="I38" s="96">
        <f t="shared" si="0"/>
        <v>8.0000000000000071E-3</v>
      </c>
      <c r="J38" s="96">
        <f t="shared" si="1"/>
        <v>0.53926701570680624</v>
      </c>
      <c r="K38" s="95">
        <f t="shared" si="2"/>
        <v>7</v>
      </c>
      <c r="L38" s="95">
        <f t="shared" si="3"/>
        <v>309</v>
      </c>
      <c r="M38" s="96">
        <f>H38/H36</f>
        <v>0.18386491557223264</v>
      </c>
      <c r="N38" s="95">
        <v>44</v>
      </c>
      <c r="O38" s="95">
        <v>844</v>
      </c>
      <c r="P38" s="95">
        <v>876</v>
      </c>
      <c r="Q38" s="95">
        <v>882</v>
      </c>
      <c r="R38" s="95">
        <v>882</v>
      </c>
      <c r="S38" s="96">
        <f t="shared" si="4"/>
        <v>0</v>
      </c>
      <c r="T38" s="96">
        <f t="shared" si="5"/>
        <v>19.045454545454547</v>
      </c>
      <c r="U38" s="95">
        <f t="shared" si="6"/>
        <v>0</v>
      </c>
      <c r="V38" s="95">
        <f t="shared" si="7"/>
        <v>838</v>
      </c>
      <c r="W38" s="96">
        <f>R38/R36</f>
        <v>0.18386491557223264</v>
      </c>
    </row>
    <row r="39" spans="2:23" x14ac:dyDescent="0.25">
      <c r="B39" s="91" t="s">
        <v>51</v>
      </c>
      <c r="C39" s="99">
        <v>2690</v>
      </c>
      <c r="D39" s="99">
        <v>1526</v>
      </c>
      <c r="E39" s="99">
        <v>2270</v>
      </c>
      <c r="F39" s="99">
        <v>2680</v>
      </c>
      <c r="G39" s="99">
        <v>2774</v>
      </c>
      <c r="H39" s="99">
        <v>2714</v>
      </c>
      <c r="I39" s="100">
        <f t="shared" si="0"/>
        <v>-2.1629416005767843E-2</v>
      </c>
      <c r="J39" s="100">
        <f t="shared" si="1"/>
        <v>0.77850589777195278</v>
      </c>
      <c r="K39" s="99">
        <f t="shared" si="2"/>
        <v>-60</v>
      </c>
      <c r="L39" s="99">
        <f t="shared" si="3"/>
        <v>1188</v>
      </c>
      <c r="M39" s="93">
        <f>H39/H39</f>
        <v>1</v>
      </c>
      <c r="N39" s="99">
        <v>1657</v>
      </c>
      <c r="O39" s="99">
        <v>2493</v>
      </c>
      <c r="P39" s="99">
        <v>2832</v>
      </c>
      <c r="Q39" s="99">
        <v>2758</v>
      </c>
      <c r="R39" s="99">
        <v>2679</v>
      </c>
      <c r="S39" s="100">
        <f t="shared" si="4"/>
        <v>-2.8643944887599693E-2</v>
      </c>
      <c r="T39" s="100">
        <f t="shared" si="5"/>
        <v>0.6167773083886543</v>
      </c>
      <c r="U39" s="99">
        <f t="shared" si="6"/>
        <v>-79</v>
      </c>
      <c r="V39" s="99">
        <f t="shared" si="7"/>
        <v>1022</v>
      </c>
      <c r="W39" s="93">
        <f>R39/R39</f>
        <v>1</v>
      </c>
    </row>
    <row r="40" spans="2:23" x14ac:dyDescent="0.25">
      <c r="B40" s="94" t="s">
        <v>60</v>
      </c>
      <c r="C40" s="95">
        <v>2690</v>
      </c>
      <c r="D40" s="95">
        <v>1526</v>
      </c>
      <c r="E40" s="95">
        <v>2270</v>
      </c>
      <c r="F40" s="95">
        <v>2680</v>
      </c>
      <c r="G40" s="95">
        <v>2774</v>
      </c>
      <c r="H40" s="95">
        <v>2714</v>
      </c>
      <c r="I40" s="96">
        <f t="shared" si="0"/>
        <v>-2.1629416005767843E-2</v>
      </c>
      <c r="J40" s="96">
        <f t="shared" si="1"/>
        <v>0.77850589777195278</v>
      </c>
      <c r="K40" s="95">
        <f t="shared" si="2"/>
        <v>-60</v>
      </c>
      <c r="L40" s="95">
        <f t="shared" si="3"/>
        <v>1188</v>
      </c>
      <c r="M40" s="96">
        <f>H40/H39</f>
        <v>1</v>
      </c>
      <c r="N40" s="95">
        <v>1657</v>
      </c>
      <c r="O40" s="95">
        <v>2493</v>
      </c>
      <c r="P40" s="95">
        <v>2832</v>
      </c>
      <c r="Q40" s="95">
        <v>2758</v>
      </c>
      <c r="R40" s="95">
        <v>2679</v>
      </c>
      <c r="S40" s="96">
        <f t="shared" si="4"/>
        <v>-2.8643944887599693E-2</v>
      </c>
      <c r="T40" s="96">
        <f t="shared" si="5"/>
        <v>0.6167773083886543</v>
      </c>
      <c r="U40" s="95">
        <f t="shared" si="6"/>
        <v>-79</v>
      </c>
      <c r="V40" s="95">
        <f t="shared" si="7"/>
        <v>1022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846</v>
      </c>
      <c r="E41" s="52">
        <v>1514</v>
      </c>
      <c r="F41" s="52">
        <v>1660</v>
      </c>
      <c r="G41" s="52">
        <v>1674</v>
      </c>
      <c r="H41" s="52">
        <v>1711</v>
      </c>
      <c r="I41" s="98">
        <f t="shared" si="0"/>
        <v>2.2102747909199527E-2</v>
      </c>
      <c r="J41" s="98">
        <f t="shared" si="1"/>
        <v>1.0224586288416075</v>
      </c>
      <c r="K41" s="52">
        <f t="shared" si="2"/>
        <v>37</v>
      </c>
      <c r="L41" s="52">
        <f t="shared" si="3"/>
        <v>865</v>
      </c>
      <c r="M41" s="98">
        <f>H41/H39</f>
        <v>0.63043478260869568</v>
      </c>
      <c r="N41" s="52">
        <v>937</v>
      </c>
      <c r="O41" s="52">
        <v>1666</v>
      </c>
      <c r="P41" s="52">
        <v>1674</v>
      </c>
      <c r="Q41" s="52">
        <v>1674</v>
      </c>
      <c r="R41" s="52">
        <v>1847</v>
      </c>
      <c r="S41" s="98">
        <f t="shared" si="4"/>
        <v>0.10334528076463556</v>
      </c>
      <c r="T41" s="98">
        <f t="shared" si="5"/>
        <v>0.97118463180362857</v>
      </c>
      <c r="U41" s="52">
        <f t="shared" si="6"/>
        <v>173</v>
      </c>
      <c r="V41" s="52">
        <f t="shared" si="7"/>
        <v>910</v>
      </c>
      <c r="W41" s="98">
        <f>R41/R39</f>
        <v>0.68943635684957072</v>
      </c>
    </row>
    <row r="42" spans="2:23" x14ac:dyDescent="0.25">
      <c r="B42" s="97" t="s">
        <v>62</v>
      </c>
      <c r="C42" s="52">
        <v>1309</v>
      </c>
      <c r="D42" s="52">
        <v>680</v>
      </c>
      <c r="E42" s="52">
        <v>756</v>
      </c>
      <c r="F42" s="52">
        <v>1020</v>
      </c>
      <c r="G42" s="52">
        <v>1100</v>
      </c>
      <c r="H42" s="52">
        <v>1003</v>
      </c>
      <c r="I42" s="98">
        <f t="shared" si="0"/>
        <v>-8.8181818181818139E-2</v>
      </c>
      <c r="J42" s="98">
        <f t="shared" si="1"/>
        <v>0.47500000000000009</v>
      </c>
      <c r="K42" s="52">
        <f t="shared" si="2"/>
        <v>-97</v>
      </c>
      <c r="L42" s="52">
        <f t="shared" si="3"/>
        <v>323</v>
      </c>
      <c r="M42" s="98">
        <f>H42/H39</f>
        <v>0.36956521739130432</v>
      </c>
      <c r="N42" s="52">
        <v>720</v>
      </c>
      <c r="O42" s="52">
        <v>827</v>
      </c>
      <c r="P42" s="52">
        <v>1158</v>
      </c>
      <c r="Q42" s="52">
        <v>1084</v>
      </c>
      <c r="R42" s="52">
        <v>832</v>
      </c>
      <c r="S42" s="98">
        <f t="shared" si="4"/>
        <v>-0.23247232472324719</v>
      </c>
      <c r="T42" s="98">
        <f t="shared" si="5"/>
        <v>0.15555555555555545</v>
      </c>
      <c r="U42" s="52">
        <f t="shared" si="6"/>
        <v>-252</v>
      </c>
      <c r="V42" s="52">
        <f t="shared" si="7"/>
        <v>112</v>
      </c>
      <c r="W42" s="98">
        <f>R42/R39</f>
        <v>0.31056364315042928</v>
      </c>
    </row>
    <row r="43" spans="2:23" x14ac:dyDescent="0.25">
      <c r="B43" s="91" t="s">
        <v>52</v>
      </c>
      <c r="C43" s="99">
        <v>6890</v>
      </c>
      <c r="D43" s="99">
        <v>3786</v>
      </c>
      <c r="E43" s="99">
        <v>4393</v>
      </c>
      <c r="F43" s="99">
        <v>6413</v>
      </c>
      <c r="G43" s="99">
        <v>6356</v>
      </c>
      <c r="H43" s="99">
        <v>6429</v>
      </c>
      <c r="I43" s="100">
        <f t="shared" si="0"/>
        <v>1.1485210824417891E-2</v>
      </c>
      <c r="J43" s="100">
        <f t="shared" si="1"/>
        <v>0.69809825673534065</v>
      </c>
      <c r="K43" s="99">
        <f t="shared" si="2"/>
        <v>73</v>
      </c>
      <c r="L43" s="99">
        <f t="shared" si="3"/>
        <v>2643</v>
      </c>
      <c r="M43" s="93">
        <f>H43/H43</f>
        <v>1</v>
      </c>
      <c r="N43" s="99">
        <v>3828</v>
      </c>
      <c r="O43" s="99">
        <v>6412</v>
      </c>
      <c r="P43" s="99">
        <v>6415</v>
      </c>
      <c r="Q43" s="99">
        <v>6415</v>
      </c>
      <c r="R43" s="99">
        <v>6497</v>
      </c>
      <c r="S43" s="100">
        <f t="shared" si="4"/>
        <v>1.278254091971931E-2</v>
      </c>
      <c r="T43" s="100">
        <f t="shared" si="5"/>
        <v>0.69723092998955072</v>
      </c>
      <c r="U43" s="99">
        <f t="shared" si="6"/>
        <v>82</v>
      </c>
      <c r="V43" s="99">
        <f t="shared" si="7"/>
        <v>2669</v>
      </c>
      <c r="W43" s="93">
        <f>R43/R43</f>
        <v>1</v>
      </c>
    </row>
    <row r="44" spans="2:23" x14ac:dyDescent="0.25">
      <c r="B44" s="94" t="s">
        <v>60</v>
      </c>
      <c r="C44" s="95">
        <v>4440</v>
      </c>
      <c r="D44" s="95">
        <v>2472</v>
      </c>
      <c r="E44" s="95">
        <v>2822</v>
      </c>
      <c r="F44" s="95">
        <v>4753</v>
      </c>
      <c r="G44" s="95">
        <v>4696</v>
      </c>
      <c r="H44" s="95">
        <v>4755</v>
      </c>
      <c r="I44" s="96">
        <f t="shared" si="0"/>
        <v>1.2563884156729044E-2</v>
      </c>
      <c r="J44" s="96">
        <f t="shared" si="1"/>
        <v>0.92354368932038833</v>
      </c>
      <c r="K44" s="95">
        <f t="shared" si="2"/>
        <v>59</v>
      </c>
      <c r="L44" s="95">
        <f t="shared" si="3"/>
        <v>2283</v>
      </c>
      <c r="M44" s="96">
        <f>H44/H43</f>
        <v>0.73961735884274382</v>
      </c>
      <c r="N44" s="95">
        <v>2346</v>
      </c>
      <c r="O44" s="95">
        <v>4752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1.0268542199488491</v>
      </c>
      <c r="U44" s="95">
        <f t="shared" si="6"/>
        <v>0</v>
      </c>
      <c r="V44" s="95">
        <f t="shared" si="7"/>
        <v>2409</v>
      </c>
      <c r="W44" s="96">
        <f>R44/R43</f>
        <v>0.73187625057718952</v>
      </c>
    </row>
    <row r="45" spans="2:23" x14ac:dyDescent="0.25">
      <c r="B45" s="97" t="s">
        <v>61</v>
      </c>
      <c r="C45" s="52">
        <v>3379</v>
      </c>
      <c r="D45" s="52">
        <v>0</v>
      </c>
      <c r="E45" s="52">
        <v>2173</v>
      </c>
      <c r="F45" s="52">
        <v>3692</v>
      </c>
      <c r="G45" s="52">
        <v>3635</v>
      </c>
      <c r="H45" s="52">
        <v>3694</v>
      </c>
      <c r="I45" s="98">
        <f t="shared" si="0"/>
        <v>1.6231086657496618E-2</v>
      </c>
      <c r="J45" s="98" t="str">
        <f t="shared" si="1"/>
        <v>-</v>
      </c>
      <c r="K45" s="52">
        <f t="shared" si="2"/>
        <v>59</v>
      </c>
      <c r="L45" s="52">
        <f t="shared" si="3"/>
        <v>3694</v>
      </c>
      <c r="M45" s="98">
        <f>H45/H43</f>
        <v>0.57458391662778041</v>
      </c>
      <c r="N45" s="52">
        <v>0</v>
      </c>
      <c r="O45" s="52">
        <v>3691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0.56857010928120666</v>
      </c>
    </row>
    <row r="46" spans="2:23" x14ac:dyDescent="0.25">
      <c r="B46" s="97" t="s">
        <v>62</v>
      </c>
      <c r="C46" s="52">
        <v>1061</v>
      </c>
      <c r="D46" s="52">
        <v>0</v>
      </c>
      <c r="E46" s="52">
        <v>649</v>
      </c>
      <c r="F46" s="52">
        <v>1061</v>
      </c>
      <c r="G46" s="52">
        <v>1061</v>
      </c>
      <c r="H46" s="52">
        <v>1061</v>
      </c>
      <c r="I46" s="98">
        <f t="shared" si="0"/>
        <v>0</v>
      </c>
      <c r="J46" s="98" t="str">
        <f t="shared" si="1"/>
        <v>-</v>
      </c>
      <c r="K46" s="52">
        <f t="shared" si="2"/>
        <v>0</v>
      </c>
      <c r="L46" s="52">
        <f t="shared" si="3"/>
        <v>1061</v>
      </c>
      <c r="M46" s="98">
        <f>H46/H43</f>
        <v>0.16503344221496344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0.16330614129598275</v>
      </c>
    </row>
    <row r="47" spans="2:23" x14ac:dyDescent="0.25">
      <c r="B47" s="94" t="s">
        <v>63</v>
      </c>
      <c r="C47" s="95">
        <v>2450</v>
      </c>
      <c r="D47" s="95">
        <v>1314</v>
      </c>
      <c r="E47" s="95">
        <v>1571</v>
      </c>
      <c r="F47" s="95">
        <v>1660</v>
      </c>
      <c r="G47" s="95">
        <v>1660</v>
      </c>
      <c r="H47" s="95">
        <v>1674</v>
      </c>
      <c r="I47" s="96">
        <f t="shared" si="0"/>
        <v>8.4337349397589634E-3</v>
      </c>
      <c r="J47" s="96">
        <f t="shared" si="1"/>
        <v>0.27397260273972601</v>
      </c>
      <c r="K47" s="95">
        <f t="shared" si="2"/>
        <v>14</v>
      </c>
      <c r="L47" s="95">
        <f t="shared" si="3"/>
        <v>360</v>
      </c>
      <c r="M47" s="96">
        <f>H47/H43</f>
        <v>0.26038264115725618</v>
      </c>
      <c r="N47" s="95">
        <v>1482</v>
      </c>
      <c r="O47" s="95">
        <v>1660</v>
      </c>
      <c r="P47" s="95">
        <v>1660</v>
      </c>
      <c r="Q47" s="95">
        <v>1660</v>
      </c>
      <c r="R47" s="95">
        <v>1742</v>
      </c>
      <c r="S47" s="96">
        <f t="shared" si="4"/>
        <v>4.9397590361445864E-2</v>
      </c>
      <c r="T47" s="96">
        <f t="shared" si="5"/>
        <v>0.17543859649122817</v>
      </c>
      <c r="U47" s="95">
        <f t="shared" si="6"/>
        <v>82</v>
      </c>
      <c r="V47" s="95">
        <f t="shared" si="7"/>
        <v>260</v>
      </c>
      <c r="W47" s="96">
        <f>R47/R43</f>
        <v>0.26812374942281053</v>
      </c>
    </row>
    <row r="48" spans="2:23" x14ac:dyDescent="0.25">
      <c r="B48" s="91" t="s">
        <v>53</v>
      </c>
      <c r="C48" s="99">
        <v>3382</v>
      </c>
      <c r="D48" s="99">
        <v>2158</v>
      </c>
      <c r="E48" s="99">
        <v>2862</v>
      </c>
      <c r="F48" s="99">
        <v>3212</v>
      </c>
      <c r="G48" s="99">
        <v>3072</v>
      </c>
      <c r="H48" s="99">
        <v>3096</v>
      </c>
      <c r="I48" s="100">
        <f t="shared" si="0"/>
        <v>7.8125E-3</v>
      </c>
      <c r="J48" s="100">
        <f t="shared" si="1"/>
        <v>0.43466172381835033</v>
      </c>
      <c r="K48" s="99">
        <f t="shared" si="2"/>
        <v>24</v>
      </c>
      <c r="L48" s="99">
        <f t="shared" si="3"/>
        <v>938</v>
      </c>
      <c r="M48" s="93">
        <f>H48/H48</f>
        <v>1</v>
      </c>
      <c r="N48" s="99">
        <v>2492</v>
      </c>
      <c r="O48" s="99">
        <v>3465</v>
      </c>
      <c r="P48" s="99">
        <v>3081</v>
      </c>
      <c r="Q48" s="99">
        <v>3052</v>
      </c>
      <c r="R48" s="99">
        <v>3113</v>
      </c>
      <c r="S48" s="100">
        <f t="shared" si="4"/>
        <v>1.998689384010488E-2</v>
      </c>
      <c r="T48" s="100">
        <f t="shared" si="5"/>
        <v>0.2491974317817014</v>
      </c>
      <c r="U48" s="99">
        <f t="shared" si="6"/>
        <v>61</v>
      </c>
      <c r="V48" s="99">
        <f t="shared" si="7"/>
        <v>621</v>
      </c>
      <c r="W48" s="93">
        <f>R48/R48</f>
        <v>1</v>
      </c>
    </row>
    <row r="49" spans="2:23" x14ac:dyDescent="0.25">
      <c r="B49" s="94" t="s">
        <v>60</v>
      </c>
      <c r="C49" s="95">
        <v>3115</v>
      </c>
      <c r="D49" s="95">
        <v>2065</v>
      </c>
      <c r="E49" s="95">
        <v>2789</v>
      </c>
      <c r="F49" s="95">
        <v>3008</v>
      </c>
      <c r="G49" s="95">
        <v>2663</v>
      </c>
      <c r="H49" s="95">
        <v>2710</v>
      </c>
      <c r="I49" s="96">
        <f t="shared" si="0"/>
        <v>1.764926774314679E-2</v>
      </c>
      <c r="J49" s="96">
        <f t="shared" si="1"/>
        <v>0.3123486682808716</v>
      </c>
      <c r="K49" s="95">
        <f t="shared" si="2"/>
        <v>47</v>
      </c>
      <c r="L49" s="95">
        <f t="shared" si="3"/>
        <v>645</v>
      </c>
      <c r="M49" s="96">
        <f>H49/H48</f>
        <v>0.87532299741602071</v>
      </c>
      <c r="N49" s="95">
        <v>2462</v>
      </c>
      <c r="O49" s="95">
        <v>3261</v>
      </c>
      <c r="P49" s="95">
        <v>2877</v>
      </c>
      <c r="Q49" s="95">
        <v>2692</v>
      </c>
      <c r="R49" s="95">
        <v>2725</v>
      </c>
      <c r="S49" s="96">
        <f t="shared" si="4"/>
        <v>1.2258543833580937E-2</v>
      </c>
      <c r="T49" s="96">
        <f t="shared" si="5"/>
        <v>0.10682372055239653</v>
      </c>
      <c r="U49" s="95">
        <f t="shared" si="6"/>
        <v>33</v>
      </c>
      <c r="V49" s="95">
        <f t="shared" si="7"/>
        <v>263</v>
      </c>
      <c r="W49" s="96">
        <f>R49/R48</f>
        <v>0.87536138772887895</v>
      </c>
    </row>
    <row r="50" spans="2:23" x14ac:dyDescent="0.25">
      <c r="B50" s="97" t="s">
        <v>61</v>
      </c>
      <c r="C50" s="52">
        <v>2465</v>
      </c>
      <c r="D50" s="52">
        <v>1643</v>
      </c>
      <c r="E50" s="52">
        <v>2193</v>
      </c>
      <c r="F50" s="52">
        <v>2189</v>
      </c>
      <c r="G50" s="52">
        <v>2050</v>
      </c>
      <c r="H50" s="52">
        <v>2053</v>
      </c>
      <c r="I50" s="98">
        <f t="shared" si="0"/>
        <v>1.4634146341463428E-3</v>
      </c>
      <c r="J50" s="98">
        <f t="shared" si="1"/>
        <v>0.24954351795496055</v>
      </c>
      <c r="K50" s="52">
        <f t="shared" si="2"/>
        <v>3</v>
      </c>
      <c r="L50" s="52">
        <f t="shared" si="3"/>
        <v>410</v>
      </c>
      <c r="M50" s="98">
        <f>H50/H48</f>
        <v>0.66311369509043927</v>
      </c>
      <c r="N50" s="52">
        <v>1887</v>
      </c>
      <c r="O50" s="52">
        <v>2465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8.7970323264440875E-2</v>
      </c>
      <c r="U50" s="52">
        <f t="shared" si="6"/>
        <v>0</v>
      </c>
      <c r="V50" s="52">
        <f t="shared" si="7"/>
        <v>166</v>
      </c>
      <c r="W50" s="98">
        <f>R50/R48</f>
        <v>0.65949245101188569</v>
      </c>
    </row>
    <row r="51" spans="2:23" x14ac:dyDescent="0.25">
      <c r="B51" s="97" t="s">
        <v>62</v>
      </c>
      <c r="C51" s="52">
        <v>650</v>
      </c>
      <c r="D51" s="52">
        <v>422</v>
      </c>
      <c r="E51" s="52">
        <v>596</v>
      </c>
      <c r="F51" s="52">
        <v>819</v>
      </c>
      <c r="G51" s="52">
        <v>613</v>
      </c>
      <c r="H51" s="52">
        <v>657</v>
      </c>
      <c r="I51" s="98">
        <f t="shared" si="0"/>
        <v>7.1778140293637938E-2</v>
      </c>
      <c r="J51" s="98">
        <f t="shared" si="1"/>
        <v>0.55687203791469186</v>
      </c>
      <c r="K51" s="52">
        <f t="shared" si="2"/>
        <v>44</v>
      </c>
      <c r="L51" s="52">
        <f t="shared" si="3"/>
        <v>235</v>
      </c>
      <c r="M51" s="98">
        <f>H51/H48</f>
        <v>0.21220930232558138</v>
      </c>
      <c r="N51" s="52">
        <v>575</v>
      </c>
      <c r="O51" s="52">
        <v>796</v>
      </c>
      <c r="P51" s="52">
        <v>824</v>
      </c>
      <c r="Q51" s="52">
        <v>639</v>
      </c>
      <c r="R51" s="52">
        <v>672</v>
      </c>
      <c r="S51" s="98">
        <f t="shared" si="4"/>
        <v>5.164319248826299E-2</v>
      </c>
      <c r="T51" s="98">
        <f t="shared" si="5"/>
        <v>0.16869565217391314</v>
      </c>
      <c r="U51" s="52">
        <f t="shared" si="6"/>
        <v>33</v>
      </c>
      <c r="V51" s="52">
        <f t="shared" si="7"/>
        <v>97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460</v>
      </c>
      <c r="E52" s="95">
        <v>774</v>
      </c>
      <c r="F52" s="95">
        <v>904</v>
      </c>
      <c r="G52" s="95">
        <v>1110</v>
      </c>
      <c r="H52" s="95">
        <v>1086</v>
      </c>
      <c r="I52" s="96">
        <f t="shared" si="0"/>
        <v>-2.1621621621621623E-2</v>
      </c>
      <c r="J52" s="96">
        <f t="shared" si="1"/>
        <v>1.3608695652173912</v>
      </c>
      <c r="K52" s="95">
        <f t="shared" si="2"/>
        <v>-24</v>
      </c>
      <c r="L52" s="95">
        <f t="shared" si="3"/>
        <v>626</v>
      </c>
      <c r="M52" s="96">
        <f>H52/H48</f>
        <v>0.35077519379844962</v>
      </c>
      <c r="N52" s="95">
        <v>730</v>
      </c>
      <c r="O52" s="95">
        <v>904</v>
      </c>
      <c r="P52" s="95">
        <v>904</v>
      </c>
      <c r="Q52" s="95">
        <v>1060</v>
      </c>
      <c r="R52" s="95">
        <v>1088</v>
      </c>
      <c r="S52" s="96">
        <f t="shared" si="4"/>
        <v>2.6415094339622636E-2</v>
      </c>
      <c r="T52" s="96">
        <f t="shared" si="5"/>
        <v>0.49041095890410968</v>
      </c>
      <c r="U52" s="95">
        <f t="shared" si="6"/>
        <v>28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EFCB1-BDC7-43C5-8221-376E3D6EE021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0" t="s">
        <v>64</v>
      </c>
      <c r="D5" s="290"/>
      <c r="E5" s="290"/>
      <c r="F5" s="290"/>
      <c r="G5" s="290"/>
      <c r="H5" s="290"/>
      <c r="I5" s="86"/>
      <c r="J5" s="86"/>
      <c r="K5" s="86"/>
      <c r="L5" s="86"/>
      <c r="M5" s="87"/>
      <c r="N5" s="291" t="s">
        <v>65</v>
      </c>
      <c r="O5" s="291"/>
      <c r="P5" s="291"/>
      <c r="Q5" s="291"/>
      <c r="R5" s="291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CONCATENATE("var. ",RIGHT(H6,2),"/",RIGHT(D6,2))</f>
        <v>var. 24/20</v>
      </c>
      <c r="K6" s="89" t="str">
        <f>CONCATENATE("dif. ",RIGHT(H6,2),"/",RIGHT(G6,2))</f>
        <v>dif. 24/23</v>
      </c>
      <c r="L6" s="89" t="str">
        <f>CONCATENATE("dif. ",RIGHT(H6,2),"/",RIGHT(D6,2))</f>
        <v>dif. 24/20</v>
      </c>
      <c r="M6" s="14" t="str">
        <f>CONCATENATE("cuota/ total isla ",RIGHT(H6,2))</f>
        <v>cuota/ total isla 24</v>
      </c>
      <c r="N6" s="90" t="s">
        <v>234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24/23</v>
      </c>
      <c r="T6" s="89" t="str">
        <f>CONCATENATE("var. ",RIGHT(R6,2),"/",RIGHT(N6,2))</f>
        <v>var. 24/20</v>
      </c>
      <c r="U6" s="89" t="str">
        <f>CONCATENATE("dif. ",RIGHT(R6,2),"/",RIGHT(Q6,2))</f>
        <v>dif. 24/23</v>
      </c>
      <c r="V6" s="89" t="str">
        <f>CONCATENATE("dif. ",RIGHT(R6,2),"/",RIGHT(N6,2))</f>
        <v>dif. 24/20</v>
      </c>
      <c r="W6" s="87" t="str">
        <f>CONCATENATE("cuota/ total isla ",RIGHT(R6,2))</f>
        <v>cuota/ total isla 24</v>
      </c>
    </row>
    <row r="7" spans="2:23" x14ac:dyDescent="0.25">
      <c r="B7" s="91" t="s">
        <v>43</v>
      </c>
      <c r="C7" s="92">
        <v>388</v>
      </c>
      <c r="D7" s="92">
        <v>173</v>
      </c>
      <c r="E7" s="92">
        <v>195</v>
      </c>
      <c r="F7" s="92">
        <v>293</v>
      </c>
      <c r="G7" s="92">
        <v>308</v>
      </c>
      <c r="H7" s="92">
        <v>321</v>
      </c>
      <c r="I7" s="93">
        <f>IFERROR(H7/G7-1,"-")</f>
        <v>4.2207792207792139E-2</v>
      </c>
      <c r="J7" s="93">
        <f>IFERROR(H7/D7-1,"-")</f>
        <v>0.8554913294797688</v>
      </c>
      <c r="K7" s="92">
        <f>IFERROR(H7-G7,"-")</f>
        <v>13</v>
      </c>
      <c r="L7" s="92">
        <f>IFERROR(H7-D7,"-")</f>
        <v>148</v>
      </c>
      <c r="M7" s="93">
        <f>H7/H7</f>
        <v>1</v>
      </c>
      <c r="N7" s="92">
        <v>148</v>
      </c>
      <c r="O7" s="92">
        <v>276</v>
      </c>
      <c r="P7" s="92">
        <v>309</v>
      </c>
      <c r="Q7" s="92">
        <v>948</v>
      </c>
      <c r="R7" s="92">
        <v>975</v>
      </c>
      <c r="S7" s="93">
        <f t="shared" ref="S7:S52" si="0">IFERROR(R7/Q7-1,"-")</f>
        <v>2.8481012658227778E-2</v>
      </c>
      <c r="T7" s="93">
        <f t="shared" ref="T7:T52" si="1">IFERROR(R7/N7-1,"-")</f>
        <v>5.5878378378378377</v>
      </c>
      <c r="U7" s="92">
        <f t="shared" ref="U7:U52" si="2">IFERROR(R7-Q7,"-")</f>
        <v>27</v>
      </c>
      <c r="V7" s="92">
        <f t="shared" ref="V7:V52" si="3">IFERROR(R7-N7,"-")</f>
        <v>827</v>
      </c>
      <c r="W7" s="93">
        <f>R7/R7</f>
        <v>1</v>
      </c>
    </row>
    <row r="8" spans="2:23" x14ac:dyDescent="0.25">
      <c r="B8" s="94" t="s">
        <v>60</v>
      </c>
      <c r="C8" s="95">
        <v>230</v>
      </c>
      <c r="D8" s="95">
        <v>104</v>
      </c>
      <c r="E8" s="95">
        <v>124</v>
      </c>
      <c r="F8" s="95">
        <v>194</v>
      </c>
      <c r="G8" s="95">
        <v>199</v>
      </c>
      <c r="H8" s="95">
        <v>210</v>
      </c>
      <c r="I8" s="96">
        <f t="shared" ref="I8:I52" si="4">IFERROR(H8/G8-1,"-")</f>
        <v>5.5276381909547645E-2</v>
      </c>
      <c r="J8" s="96">
        <f t="shared" ref="J8:J52" si="5">IFERROR(H8/D8-1,"-")</f>
        <v>1.0192307692307692</v>
      </c>
      <c r="K8" s="95">
        <f t="shared" ref="K8:K52" si="6">IFERROR(H8-G8,"-")</f>
        <v>11</v>
      </c>
      <c r="L8" s="95">
        <f t="shared" ref="L8:L52" si="7">IFERROR(H8-D8,"-")</f>
        <v>106</v>
      </c>
      <c r="M8" s="96">
        <f>H8/H7</f>
        <v>0.65420560747663548</v>
      </c>
      <c r="N8" s="95">
        <v>88</v>
      </c>
      <c r="O8" s="95">
        <v>182</v>
      </c>
      <c r="P8" s="95">
        <v>201</v>
      </c>
      <c r="Q8" s="95">
        <v>206</v>
      </c>
      <c r="R8" s="95">
        <v>213</v>
      </c>
      <c r="S8" s="96">
        <f t="shared" si="0"/>
        <v>3.398058252427183E-2</v>
      </c>
      <c r="T8" s="96">
        <f t="shared" si="1"/>
        <v>1.4204545454545454</v>
      </c>
      <c r="U8" s="95">
        <f t="shared" si="2"/>
        <v>7</v>
      </c>
      <c r="V8" s="95">
        <f t="shared" si="3"/>
        <v>125</v>
      </c>
      <c r="W8" s="96">
        <f>R8/R7</f>
        <v>0.21846153846153846</v>
      </c>
    </row>
    <row r="9" spans="2:23" x14ac:dyDescent="0.25">
      <c r="B9" s="97" t="s">
        <v>61</v>
      </c>
      <c r="C9" s="52">
        <v>124</v>
      </c>
      <c r="D9" s="52">
        <v>63</v>
      </c>
      <c r="E9" s="52">
        <v>84</v>
      </c>
      <c r="F9" s="52">
        <v>128</v>
      </c>
      <c r="G9" s="52">
        <v>131</v>
      </c>
      <c r="H9" s="52">
        <v>136</v>
      </c>
      <c r="I9" s="98">
        <f t="shared" si="4"/>
        <v>3.8167938931297662E-2</v>
      </c>
      <c r="J9" s="98">
        <f t="shared" si="5"/>
        <v>1.1587301587301586</v>
      </c>
      <c r="K9" s="52">
        <f t="shared" si="6"/>
        <v>5</v>
      </c>
      <c r="L9" s="52">
        <f t="shared" si="7"/>
        <v>73</v>
      </c>
      <c r="M9" s="98">
        <f>H9/H7</f>
        <v>0.42367601246105918</v>
      </c>
      <c r="N9" s="52">
        <v>59</v>
      </c>
      <c r="O9" s="52">
        <v>125</v>
      </c>
      <c r="P9" s="52">
        <v>131</v>
      </c>
      <c r="Q9" s="52">
        <v>134</v>
      </c>
      <c r="R9" s="52">
        <v>138</v>
      </c>
      <c r="S9" s="98">
        <f t="shared" si="0"/>
        <v>2.9850746268656803E-2</v>
      </c>
      <c r="T9" s="98">
        <f t="shared" si="1"/>
        <v>1.3389830508474576</v>
      </c>
      <c r="U9" s="52">
        <f t="shared" si="2"/>
        <v>4</v>
      </c>
      <c r="V9" s="52">
        <f t="shared" si="3"/>
        <v>79</v>
      </c>
      <c r="W9" s="98">
        <f>R9/R7</f>
        <v>0.14153846153846153</v>
      </c>
    </row>
    <row r="10" spans="2:23" x14ac:dyDescent="0.25">
      <c r="B10" s="97" t="s">
        <v>62</v>
      </c>
      <c r="C10" s="52">
        <v>107</v>
      </c>
      <c r="D10" s="52">
        <v>41</v>
      </c>
      <c r="E10" s="52">
        <v>40</v>
      </c>
      <c r="F10" s="52">
        <v>65</v>
      </c>
      <c r="G10" s="52">
        <v>68</v>
      </c>
      <c r="H10" s="52">
        <v>74</v>
      </c>
      <c r="I10" s="98">
        <f t="shared" si="4"/>
        <v>8.8235294117646967E-2</v>
      </c>
      <c r="J10" s="98">
        <f t="shared" si="5"/>
        <v>0.80487804878048785</v>
      </c>
      <c r="K10" s="52">
        <f t="shared" si="6"/>
        <v>6</v>
      </c>
      <c r="L10" s="52">
        <f t="shared" si="7"/>
        <v>33</v>
      </c>
      <c r="M10" s="98">
        <f>H10/H7</f>
        <v>0.23052959501557632</v>
      </c>
      <c r="N10" s="52">
        <v>29</v>
      </c>
      <c r="O10" s="52">
        <v>57</v>
      </c>
      <c r="P10" s="52">
        <v>70</v>
      </c>
      <c r="Q10" s="52">
        <v>72</v>
      </c>
      <c r="R10" s="52">
        <v>75</v>
      </c>
      <c r="S10" s="98">
        <f t="shared" si="0"/>
        <v>4.1666666666666741E-2</v>
      </c>
      <c r="T10" s="98">
        <f t="shared" si="1"/>
        <v>1.5862068965517242</v>
      </c>
      <c r="U10" s="52">
        <f t="shared" si="2"/>
        <v>3</v>
      </c>
      <c r="V10" s="52">
        <f t="shared" si="3"/>
        <v>46</v>
      </c>
      <c r="W10" s="98">
        <f>R10/R7</f>
        <v>7.6923076923076927E-2</v>
      </c>
    </row>
    <row r="11" spans="2:23" x14ac:dyDescent="0.25">
      <c r="B11" s="94" t="s">
        <v>63</v>
      </c>
      <c r="C11" s="95">
        <v>158</v>
      </c>
      <c r="D11" s="95">
        <v>70</v>
      </c>
      <c r="E11" s="95">
        <v>71</v>
      </c>
      <c r="F11" s="95">
        <v>100</v>
      </c>
      <c r="G11" s="95">
        <v>109</v>
      </c>
      <c r="H11" s="95">
        <v>111</v>
      </c>
      <c r="I11" s="96">
        <f t="shared" si="4"/>
        <v>1.8348623853210899E-2</v>
      </c>
      <c r="J11" s="96">
        <f t="shared" si="5"/>
        <v>0.58571428571428563</v>
      </c>
      <c r="K11" s="95">
        <f t="shared" si="6"/>
        <v>2</v>
      </c>
      <c r="L11" s="95">
        <f t="shared" si="7"/>
        <v>41</v>
      </c>
      <c r="M11" s="96">
        <f>H11/H7</f>
        <v>0.34579439252336447</v>
      </c>
      <c r="N11" s="95">
        <v>60</v>
      </c>
      <c r="O11" s="95">
        <v>94</v>
      </c>
      <c r="P11" s="95">
        <v>108</v>
      </c>
      <c r="Q11" s="95">
        <v>110</v>
      </c>
      <c r="R11" s="95">
        <v>112</v>
      </c>
      <c r="S11" s="96">
        <f t="shared" si="0"/>
        <v>1.8181818181818077E-2</v>
      </c>
      <c r="T11" s="96">
        <f t="shared" si="1"/>
        <v>0.8666666666666667</v>
      </c>
      <c r="U11" s="95">
        <f t="shared" si="2"/>
        <v>2</v>
      </c>
      <c r="V11" s="95">
        <f t="shared" si="3"/>
        <v>52</v>
      </c>
      <c r="W11" s="96">
        <f>R11/R7</f>
        <v>0.11487179487179487</v>
      </c>
    </row>
    <row r="12" spans="2:23" x14ac:dyDescent="0.25">
      <c r="B12" s="91" t="s">
        <v>44</v>
      </c>
      <c r="C12" s="99">
        <v>100</v>
      </c>
      <c r="D12" s="99">
        <v>49</v>
      </c>
      <c r="E12" s="99">
        <v>57</v>
      </c>
      <c r="F12" s="99">
        <v>84</v>
      </c>
      <c r="G12" s="99">
        <v>90</v>
      </c>
      <c r="H12" s="99">
        <v>94</v>
      </c>
      <c r="I12" s="100">
        <f t="shared" si="4"/>
        <v>4.4444444444444509E-2</v>
      </c>
      <c r="J12" s="100">
        <f t="shared" si="5"/>
        <v>0.91836734693877542</v>
      </c>
      <c r="K12" s="99">
        <f t="shared" si="6"/>
        <v>4</v>
      </c>
      <c r="L12" s="99">
        <f t="shared" si="7"/>
        <v>45</v>
      </c>
      <c r="M12" s="93">
        <f>H12/H12</f>
        <v>1</v>
      </c>
      <c r="N12" s="99">
        <v>42</v>
      </c>
      <c r="O12" s="99">
        <v>79</v>
      </c>
      <c r="P12" s="99">
        <v>90</v>
      </c>
      <c r="Q12" s="99">
        <v>92</v>
      </c>
      <c r="R12" s="99">
        <v>95</v>
      </c>
      <c r="S12" s="100">
        <f t="shared" si="0"/>
        <v>3.2608695652173836E-2</v>
      </c>
      <c r="T12" s="100">
        <f t="shared" si="1"/>
        <v>1.2619047619047619</v>
      </c>
      <c r="U12" s="99">
        <f t="shared" si="2"/>
        <v>3</v>
      </c>
      <c r="V12" s="99">
        <f t="shared" si="3"/>
        <v>53</v>
      </c>
      <c r="W12" s="93">
        <f>R12/R12</f>
        <v>1</v>
      </c>
    </row>
    <row r="13" spans="2:23" ht="15" customHeight="1" x14ac:dyDescent="0.25">
      <c r="B13" s="94" t="s">
        <v>60</v>
      </c>
      <c r="C13" s="95">
        <v>62</v>
      </c>
      <c r="D13" s="95">
        <v>31</v>
      </c>
      <c r="E13" s="95">
        <v>40</v>
      </c>
      <c r="F13" s="95">
        <v>60</v>
      </c>
      <c r="G13" s="95">
        <v>62</v>
      </c>
      <c r="H13" s="95">
        <v>63</v>
      </c>
      <c r="I13" s="96">
        <f t="shared" si="4"/>
        <v>1.6129032258064502E-2</v>
      </c>
      <c r="J13" s="96">
        <f t="shared" si="5"/>
        <v>1.032258064516129</v>
      </c>
      <c r="K13" s="95">
        <f t="shared" si="6"/>
        <v>1</v>
      </c>
      <c r="L13" s="95">
        <f t="shared" si="7"/>
        <v>32</v>
      </c>
      <c r="M13" s="96">
        <f>H13/H12</f>
        <v>0.67021276595744683</v>
      </c>
      <c r="N13" s="95">
        <v>27</v>
      </c>
      <c r="O13" s="95">
        <v>58</v>
      </c>
      <c r="P13" s="95">
        <v>62</v>
      </c>
      <c r="Q13" s="95">
        <v>63</v>
      </c>
      <c r="R13" s="95">
        <v>63</v>
      </c>
      <c r="S13" s="96">
        <f t="shared" si="0"/>
        <v>0</v>
      </c>
      <c r="T13" s="96">
        <f t="shared" si="1"/>
        <v>1.3333333333333335</v>
      </c>
      <c r="U13" s="95">
        <f t="shared" si="2"/>
        <v>0</v>
      </c>
      <c r="V13" s="95">
        <f t="shared" si="3"/>
        <v>36</v>
      </c>
      <c r="W13" s="96">
        <f>R13/R12</f>
        <v>0.66315789473684206</v>
      </c>
    </row>
    <row r="14" spans="2:23" x14ac:dyDescent="0.25">
      <c r="B14" s="97" t="s">
        <v>61</v>
      </c>
      <c r="C14" s="52">
        <v>44</v>
      </c>
      <c r="D14" s="52">
        <v>25</v>
      </c>
      <c r="E14" s="52">
        <v>33</v>
      </c>
      <c r="F14" s="52">
        <v>48</v>
      </c>
      <c r="G14" s="52">
        <v>50</v>
      </c>
      <c r="H14" s="52">
        <v>52</v>
      </c>
      <c r="I14" s="98">
        <f t="shared" si="4"/>
        <v>4.0000000000000036E-2</v>
      </c>
      <c r="J14" s="98">
        <f t="shared" si="5"/>
        <v>1.08</v>
      </c>
      <c r="K14" s="52">
        <f t="shared" si="6"/>
        <v>2</v>
      </c>
      <c r="L14" s="52">
        <f t="shared" si="7"/>
        <v>27</v>
      </c>
      <c r="M14" s="98">
        <f>H14/H12</f>
        <v>0.55319148936170215</v>
      </c>
      <c r="N14" s="52">
        <v>24</v>
      </c>
      <c r="O14" s="52">
        <v>48</v>
      </c>
      <c r="P14" s="52">
        <v>49</v>
      </c>
      <c r="Q14" s="52">
        <v>52</v>
      </c>
      <c r="R14" s="52">
        <v>52</v>
      </c>
      <c r="S14" s="98">
        <f t="shared" si="0"/>
        <v>0</v>
      </c>
      <c r="T14" s="98">
        <f t="shared" si="1"/>
        <v>1.1666666666666665</v>
      </c>
      <c r="U14" s="52">
        <f t="shared" si="2"/>
        <v>0</v>
      </c>
      <c r="V14" s="52">
        <f t="shared" si="3"/>
        <v>28</v>
      </c>
      <c r="W14" s="98">
        <f>R14/R12</f>
        <v>0.54736842105263162</v>
      </c>
    </row>
    <row r="15" spans="2:23" x14ac:dyDescent="0.25">
      <c r="B15" s="97" t="s">
        <v>62</v>
      </c>
      <c r="C15" s="52">
        <v>18</v>
      </c>
      <c r="D15" s="52">
        <v>6</v>
      </c>
      <c r="E15" s="52">
        <v>7</v>
      </c>
      <c r="F15" s="52">
        <v>12</v>
      </c>
      <c r="G15" s="52">
        <v>11</v>
      </c>
      <c r="H15" s="52">
        <v>11</v>
      </c>
      <c r="I15" s="98">
        <f t="shared" si="4"/>
        <v>0</v>
      </c>
      <c r="J15" s="98">
        <f t="shared" si="5"/>
        <v>0.83333333333333326</v>
      </c>
      <c r="K15" s="52">
        <f t="shared" si="6"/>
        <v>0</v>
      </c>
      <c r="L15" s="52">
        <f t="shared" si="7"/>
        <v>5</v>
      </c>
      <c r="M15" s="98">
        <f>H15/H12</f>
        <v>0.11702127659574468</v>
      </c>
      <c r="N15" s="52">
        <v>3</v>
      </c>
      <c r="O15" s="52">
        <v>10</v>
      </c>
      <c r="P15" s="52">
        <v>13</v>
      </c>
      <c r="Q15" s="52">
        <v>11</v>
      </c>
      <c r="R15" s="52">
        <v>11</v>
      </c>
      <c r="S15" s="98">
        <f t="shared" si="0"/>
        <v>0</v>
      </c>
      <c r="T15" s="98">
        <f t="shared" si="1"/>
        <v>2.6666666666666665</v>
      </c>
      <c r="U15" s="52">
        <f t="shared" si="2"/>
        <v>0</v>
      </c>
      <c r="V15" s="52">
        <f t="shared" si="3"/>
        <v>8</v>
      </c>
      <c r="W15" s="98">
        <f>R15/R12</f>
        <v>0.11578947368421053</v>
      </c>
    </row>
    <row r="16" spans="2:23" x14ac:dyDescent="0.25">
      <c r="B16" s="94" t="s">
        <v>63</v>
      </c>
      <c r="C16" s="95">
        <v>38</v>
      </c>
      <c r="D16" s="95">
        <v>18</v>
      </c>
      <c r="E16" s="95">
        <v>17</v>
      </c>
      <c r="F16" s="95">
        <v>24</v>
      </c>
      <c r="G16" s="95">
        <v>29</v>
      </c>
      <c r="H16" s="95">
        <v>31</v>
      </c>
      <c r="I16" s="96">
        <f t="shared" si="4"/>
        <v>6.8965517241379226E-2</v>
      </c>
      <c r="J16" s="96">
        <f t="shared" si="5"/>
        <v>0.72222222222222232</v>
      </c>
      <c r="K16" s="95">
        <f t="shared" si="6"/>
        <v>2</v>
      </c>
      <c r="L16" s="95">
        <f t="shared" si="7"/>
        <v>13</v>
      </c>
      <c r="M16" s="96">
        <f>H16/H12</f>
        <v>0.32978723404255317</v>
      </c>
      <c r="N16" s="95">
        <v>15</v>
      </c>
      <c r="O16" s="95">
        <v>21</v>
      </c>
      <c r="P16" s="95">
        <v>28</v>
      </c>
      <c r="Q16" s="95">
        <v>29</v>
      </c>
      <c r="R16" s="95">
        <v>32</v>
      </c>
      <c r="S16" s="96">
        <f t="shared" si="0"/>
        <v>0.10344827586206895</v>
      </c>
      <c r="T16" s="96">
        <f t="shared" si="1"/>
        <v>1.1333333333333333</v>
      </c>
      <c r="U16" s="95">
        <f t="shared" si="2"/>
        <v>3</v>
      </c>
      <c r="V16" s="95">
        <f t="shared" si="3"/>
        <v>17</v>
      </c>
      <c r="W16" s="96">
        <f>R16/R12</f>
        <v>0.33684210526315789</v>
      </c>
    </row>
    <row r="17" spans="2:23" x14ac:dyDescent="0.25">
      <c r="B17" s="91" t="s">
        <v>45</v>
      </c>
      <c r="C17" s="99">
        <v>103</v>
      </c>
      <c r="D17" s="99">
        <v>45</v>
      </c>
      <c r="E17" s="99">
        <v>48</v>
      </c>
      <c r="F17" s="99">
        <v>77</v>
      </c>
      <c r="G17" s="99">
        <v>79</v>
      </c>
      <c r="H17" s="99">
        <v>81</v>
      </c>
      <c r="I17" s="100">
        <f t="shared" si="4"/>
        <v>2.5316455696202445E-2</v>
      </c>
      <c r="J17" s="100">
        <f t="shared" si="5"/>
        <v>0.8</v>
      </c>
      <c r="K17" s="99">
        <f t="shared" si="6"/>
        <v>2</v>
      </c>
      <c r="L17" s="99">
        <f t="shared" si="7"/>
        <v>36</v>
      </c>
      <c r="M17" s="93">
        <f>H17/H17</f>
        <v>1</v>
      </c>
      <c r="N17" s="99">
        <v>40</v>
      </c>
      <c r="O17" s="99">
        <v>74</v>
      </c>
      <c r="P17" s="99">
        <v>80</v>
      </c>
      <c r="Q17" s="99">
        <v>80</v>
      </c>
      <c r="R17" s="99">
        <v>81</v>
      </c>
      <c r="S17" s="100">
        <f t="shared" si="0"/>
        <v>1.2499999999999956E-2</v>
      </c>
      <c r="T17" s="100">
        <f t="shared" si="1"/>
        <v>1.0249999999999999</v>
      </c>
      <c r="U17" s="99">
        <f t="shared" si="2"/>
        <v>1</v>
      </c>
      <c r="V17" s="99">
        <f t="shared" si="3"/>
        <v>41</v>
      </c>
      <c r="W17" s="93">
        <f>R17/R17</f>
        <v>1</v>
      </c>
    </row>
    <row r="18" spans="2:23" x14ac:dyDescent="0.25">
      <c r="B18" s="94" t="s">
        <v>60</v>
      </c>
      <c r="C18" s="95">
        <v>40</v>
      </c>
      <c r="D18" s="95">
        <v>17</v>
      </c>
      <c r="E18" s="95">
        <v>18</v>
      </c>
      <c r="F18" s="95">
        <v>34</v>
      </c>
      <c r="G18" s="95">
        <v>35</v>
      </c>
      <c r="H18" s="95">
        <v>38</v>
      </c>
      <c r="I18" s="96">
        <f t="shared" si="4"/>
        <v>8.5714285714285632E-2</v>
      </c>
      <c r="J18" s="96">
        <f t="shared" si="5"/>
        <v>1.2352941176470589</v>
      </c>
      <c r="K18" s="95">
        <f t="shared" si="6"/>
        <v>3</v>
      </c>
      <c r="L18" s="95">
        <f t="shared" si="7"/>
        <v>21</v>
      </c>
      <c r="M18" s="96">
        <f>H18/H17</f>
        <v>0.46913580246913578</v>
      </c>
      <c r="N18" s="95">
        <v>15</v>
      </c>
      <c r="O18" s="95">
        <v>32</v>
      </c>
      <c r="P18" s="95">
        <v>35</v>
      </c>
      <c r="Q18" s="95">
        <v>35</v>
      </c>
      <c r="R18" s="95">
        <v>38</v>
      </c>
      <c r="S18" s="96">
        <f t="shared" si="0"/>
        <v>8.5714285714285632E-2</v>
      </c>
      <c r="T18" s="96">
        <f t="shared" si="1"/>
        <v>1.5333333333333332</v>
      </c>
      <c r="U18" s="95">
        <f t="shared" si="2"/>
        <v>3</v>
      </c>
      <c r="V18" s="95">
        <f t="shared" si="3"/>
        <v>23</v>
      </c>
      <c r="W18" s="96">
        <f>R18/R17</f>
        <v>0.46913580246913578</v>
      </c>
    </row>
    <row r="19" spans="2:23" x14ac:dyDescent="0.25">
      <c r="B19" s="97" t="s">
        <v>61</v>
      </c>
      <c r="C19" s="52">
        <v>21</v>
      </c>
      <c r="D19" s="52">
        <v>10</v>
      </c>
      <c r="E19" s="52">
        <v>11</v>
      </c>
      <c r="F19" s="52">
        <v>22</v>
      </c>
      <c r="G19" s="52">
        <v>23</v>
      </c>
      <c r="H19" s="52">
        <v>24</v>
      </c>
      <c r="I19" s="98">
        <f t="shared" si="4"/>
        <v>4.3478260869565188E-2</v>
      </c>
      <c r="J19" s="98">
        <f t="shared" si="5"/>
        <v>1.4</v>
      </c>
      <c r="K19" s="52">
        <f t="shared" si="6"/>
        <v>1</v>
      </c>
      <c r="L19" s="52">
        <f t="shared" si="7"/>
        <v>14</v>
      </c>
      <c r="M19" s="98">
        <f>H19/H17</f>
        <v>0.29629629629629628</v>
      </c>
      <c r="N19" s="52">
        <v>10</v>
      </c>
      <c r="O19" s="52">
        <v>21</v>
      </c>
      <c r="P19" s="52">
        <v>23</v>
      </c>
      <c r="Q19" s="52">
        <v>23</v>
      </c>
      <c r="R19" s="52">
        <v>24</v>
      </c>
      <c r="S19" s="98">
        <f t="shared" si="0"/>
        <v>4.3478260869565188E-2</v>
      </c>
      <c r="T19" s="98">
        <f t="shared" si="1"/>
        <v>1.4</v>
      </c>
      <c r="U19" s="52">
        <f t="shared" si="2"/>
        <v>1</v>
      </c>
      <c r="V19" s="52">
        <f t="shared" si="3"/>
        <v>14</v>
      </c>
      <c r="W19" s="98">
        <f>R19/R17</f>
        <v>0.29629629629629628</v>
      </c>
    </row>
    <row r="20" spans="2:23" x14ac:dyDescent="0.25">
      <c r="B20" s="97" t="s">
        <v>62</v>
      </c>
      <c r="C20" s="52">
        <v>19</v>
      </c>
      <c r="D20" s="52">
        <v>7</v>
      </c>
      <c r="E20" s="52">
        <v>7</v>
      </c>
      <c r="F20" s="52">
        <v>12</v>
      </c>
      <c r="G20" s="52">
        <v>12</v>
      </c>
      <c r="H20" s="52">
        <v>14</v>
      </c>
      <c r="I20" s="98">
        <f t="shared" si="4"/>
        <v>0.16666666666666674</v>
      </c>
      <c r="J20" s="98">
        <f t="shared" si="5"/>
        <v>1</v>
      </c>
      <c r="K20" s="52">
        <f t="shared" si="6"/>
        <v>2</v>
      </c>
      <c r="L20" s="52">
        <f t="shared" si="7"/>
        <v>7</v>
      </c>
      <c r="M20" s="98">
        <f>H20/H17</f>
        <v>0.1728395061728395</v>
      </c>
      <c r="N20" s="52">
        <v>5</v>
      </c>
      <c r="O20" s="52">
        <v>11</v>
      </c>
      <c r="P20" s="52">
        <v>12</v>
      </c>
      <c r="Q20" s="52">
        <v>12</v>
      </c>
      <c r="R20" s="52">
        <v>14</v>
      </c>
      <c r="S20" s="98">
        <f t="shared" si="0"/>
        <v>0.16666666666666674</v>
      </c>
      <c r="T20" s="98">
        <f t="shared" si="1"/>
        <v>1.7999999999999998</v>
      </c>
      <c r="U20" s="52">
        <f t="shared" si="2"/>
        <v>2</v>
      </c>
      <c r="V20" s="52">
        <f t="shared" si="3"/>
        <v>9</v>
      </c>
      <c r="W20" s="98">
        <f>R20/R17</f>
        <v>0.1728395061728395</v>
      </c>
    </row>
    <row r="21" spans="2:23" x14ac:dyDescent="0.25">
      <c r="B21" s="94" t="s">
        <v>63</v>
      </c>
      <c r="C21" s="95">
        <v>63</v>
      </c>
      <c r="D21" s="95">
        <v>28</v>
      </c>
      <c r="E21" s="95">
        <v>31</v>
      </c>
      <c r="F21" s="95">
        <v>43</v>
      </c>
      <c r="G21" s="95">
        <v>45</v>
      </c>
      <c r="H21" s="95">
        <v>43</v>
      </c>
      <c r="I21" s="96">
        <f t="shared" si="4"/>
        <v>-4.4444444444444398E-2</v>
      </c>
      <c r="J21" s="96">
        <f t="shared" si="5"/>
        <v>0.53571428571428581</v>
      </c>
      <c r="K21" s="95">
        <f t="shared" si="6"/>
        <v>-2</v>
      </c>
      <c r="L21" s="95">
        <f t="shared" si="7"/>
        <v>15</v>
      </c>
      <c r="M21" s="96">
        <f>H21/H17</f>
        <v>0.53086419753086422</v>
      </c>
      <c r="N21" s="95">
        <v>25</v>
      </c>
      <c r="O21" s="95">
        <v>42</v>
      </c>
      <c r="P21" s="95">
        <v>45</v>
      </c>
      <c r="Q21" s="95">
        <v>45</v>
      </c>
      <c r="R21" s="95">
        <v>43</v>
      </c>
      <c r="S21" s="96">
        <f t="shared" si="0"/>
        <v>-4.4444444444444398E-2</v>
      </c>
      <c r="T21" s="96">
        <f t="shared" si="1"/>
        <v>0.72</v>
      </c>
      <c r="U21" s="95">
        <f t="shared" si="2"/>
        <v>-2</v>
      </c>
      <c r="V21" s="95">
        <f t="shared" si="3"/>
        <v>18</v>
      </c>
      <c r="W21" s="96">
        <f>R21/R17</f>
        <v>0.53086419753086422</v>
      </c>
    </row>
    <row r="22" spans="2:23" x14ac:dyDescent="0.25">
      <c r="B22" s="91" t="s">
        <v>46</v>
      </c>
      <c r="C22" s="99">
        <v>13</v>
      </c>
      <c r="D22" s="99">
        <v>4</v>
      </c>
      <c r="E22" s="99">
        <v>4</v>
      </c>
      <c r="F22" s="99">
        <v>5</v>
      </c>
      <c r="G22" s="99">
        <v>7</v>
      </c>
      <c r="H22" s="99">
        <v>7</v>
      </c>
      <c r="I22" s="100">
        <f t="shared" si="4"/>
        <v>0</v>
      </c>
      <c r="J22" s="100">
        <f t="shared" si="5"/>
        <v>0.75</v>
      </c>
      <c r="K22" s="99">
        <f t="shared" si="6"/>
        <v>0</v>
      </c>
      <c r="L22" s="99">
        <f t="shared" si="7"/>
        <v>3</v>
      </c>
      <c r="M22" s="100">
        <f>H22/H22</f>
        <v>1</v>
      </c>
      <c r="N22" s="99">
        <v>3</v>
      </c>
      <c r="O22" s="99">
        <v>4</v>
      </c>
      <c r="P22" s="99">
        <v>7</v>
      </c>
      <c r="Q22" s="99">
        <v>7</v>
      </c>
      <c r="R22" s="99">
        <v>7</v>
      </c>
      <c r="S22" s="100">
        <f t="shared" si="0"/>
        <v>0</v>
      </c>
      <c r="T22" s="100">
        <f t="shared" si="1"/>
        <v>1.3333333333333335</v>
      </c>
      <c r="U22" s="99">
        <f t="shared" si="2"/>
        <v>0</v>
      </c>
      <c r="V22" s="99">
        <f t="shared" si="3"/>
        <v>4</v>
      </c>
      <c r="W22" s="100">
        <f>R22/R22</f>
        <v>1</v>
      </c>
    </row>
    <row r="23" spans="2:23" x14ac:dyDescent="0.25">
      <c r="B23" s="94" t="s">
        <v>60</v>
      </c>
      <c r="C23" s="95">
        <v>7</v>
      </c>
      <c r="D23" s="95">
        <v>3</v>
      </c>
      <c r="E23" s="95">
        <v>4</v>
      </c>
      <c r="F23" s="95">
        <v>5</v>
      </c>
      <c r="G23" s="95">
        <v>6</v>
      </c>
      <c r="H23" s="95">
        <v>6</v>
      </c>
      <c r="I23" s="96">
        <f t="shared" si="4"/>
        <v>0</v>
      </c>
      <c r="J23" s="96">
        <f t="shared" si="5"/>
        <v>1</v>
      </c>
      <c r="K23" s="95">
        <f t="shared" si="6"/>
        <v>0</v>
      </c>
      <c r="L23" s="95">
        <f t="shared" si="7"/>
        <v>3</v>
      </c>
      <c r="M23" s="96">
        <f>H23/H22</f>
        <v>0.8571428571428571</v>
      </c>
      <c r="N23" s="95">
        <v>3</v>
      </c>
      <c r="O23" s="95">
        <v>4</v>
      </c>
      <c r="P23" s="95">
        <v>6</v>
      </c>
      <c r="Q23" s="95">
        <v>6</v>
      </c>
      <c r="R23" s="95">
        <v>6</v>
      </c>
      <c r="S23" s="96">
        <f t="shared" si="0"/>
        <v>0</v>
      </c>
      <c r="T23" s="96">
        <f t="shared" si="1"/>
        <v>1</v>
      </c>
      <c r="U23" s="95">
        <f t="shared" si="2"/>
        <v>0</v>
      </c>
      <c r="V23" s="95">
        <f t="shared" si="3"/>
        <v>3</v>
      </c>
      <c r="W23" s="96">
        <f>R23/R22</f>
        <v>0.8571428571428571</v>
      </c>
    </row>
    <row r="24" spans="2:23" x14ac:dyDescent="0.25">
      <c r="B24" s="94" t="s">
        <v>63</v>
      </c>
      <c r="C24" s="95">
        <v>6</v>
      </c>
      <c r="D24" s="95">
        <v>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4"/>
        <v>-</v>
      </c>
      <c r="J24" s="96">
        <f t="shared" si="5"/>
        <v>-1</v>
      </c>
      <c r="K24" s="95">
        <f t="shared" si="6"/>
        <v>0</v>
      </c>
      <c r="L24" s="95">
        <f t="shared" si="7"/>
        <v>-1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0"/>
        <v>-</v>
      </c>
      <c r="T24" s="96" t="str">
        <f t="shared" si="1"/>
        <v>-</v>
      </c>
      <c r="U24" s="95">
        <f t="shared" si="2"/>
        <v>0</v>
      </c>
      <c r="V24" s="95">
        <f t="shared" si="3"/>
        <v>0</v>
      </c>
      <c r="W24" s="96">
        <f>R24/R22</f>
        <v>0</v>
      </c>
    </row>
    <row r="25" spans="2:23" x14ac:dyDescent="0.25">
      <c r="B25" s="91" t="s">
        <v>47</v>
      </c>
      <c r="C25" s="99">
        <v>6</v>
      </c>
      <c r="D25" s="99">
        <v>3</v>
      </c>
      <c r="E25" s="99">
        <v>4</v>
      </c>
      <c r="F25" s="99">
        <v>5</v>
      </c>
      <c r="G25" s="99">
        <v>4</v>
      </c>
      <c r="H25" s="99">
        <v>5</v>
      </c>
      <c r="I25" s="100">
        <f t="shared" si="4"/>
        <v>0.25</v>
      </c>
      <c r="J25" s="100">
        <f t="shared" si="5"/>
        <v>0.66666666666666674</v>
      </c>
      <c r="K25" s="99">
        <f t="shared" si="6"/>
        <v>1</v>
      </c>
      <c r="L25" s="99">
        <f t="shared" si="7"/>
        <v>2</v>
      </c>
      <c r="M25" s="93">
        <f>H25/H25</f>
        <v>1</v>
      </c>
      <c r="N25" s="99">
        <v>3</v>
      </c>
      <c r="O25" s="99">
        <v>5</v>
      </c>
      <c r="P25" s="99">
        <v>5</v>
      </c>
      <c r="Q25" s="99">
        <v>5</v>
      </c>
      <c r="R25" s="99">
        <v>6</v>
      </c>
      <c r="S25" s="100">
        <f t="shared" si="0"/>
        <v>0.19999999999999996</v>
      </c>
      <c r="T25" s="100">
        <f t="shared" si="1"/>
        <v>1</v>
      </c>
      <c r="U25" s="99">
        <f t="shared" si="2"/>
        <v>1</v>
      </c>
      <c r="V25" s="99">
        <f t="shared" si="3"/>
        <v>3</v>
      </c>
      <c r="W25" s="93">
        <f>R25/R25</f>
        <v>1</v>
      </c>
    </row>
    <row r="26" spans="2:23" x14ac:dyDescent="0.25">
      <c r="B26" s="94" t="s">
        <v>60</v>
      </c>
      <c r="C26" s="95">
        <v>5</v>
      </c>
      <c r="D26" s="95">
        <v>2</v>
      </c>
      <c r="E26" s="95">
        <v>3</v>
      </c>
      <c r="F26" s="95">
        <v>4</v>
      </c>
      <c r="G26" s="95">
        <v>3</v>
      </c>
      <c r="H26" s="95">
        <v>4</v>
      </c>
      <c r="I26" s="96">
        <f t="shared" si="4"/>
        <v>0.33333333333333326</v>
      </c>
      <c r="J26" s="96">
        <f t="shared" si="5"/>
        <v>1</v>
      </c>
      <c r="K26" s="95">
        <f t="shared" si="6"/>
        <v>1</v>
      </c>
      <c r="L26" s="95">
        <f t="shared" si="7"/>
        <v>2</v>
      </c>
      <c r="M26" s="96">
        <f>H26/H25</f>
        <v>0.8</v>
      </c>
      <c r="N26" s="95">
        <v>2</v>
      </c>
      <c r="O26" s="95">
        <v>4</v>
      </c>
      <c r="P26" s="95">
        <v>4</v>
      </c>
      <c r="Q26" s="95">
        <v>4</v>
      </c>
      <c r="R26" s="95">
        <v>5</v>
      </c>
      <c r="S26" s="96">
        <f t="shared" si="0"/>
        <v>0.25</v>
      </c>
      <c r="T26" s="96">
        <f t="shared" si="1"/>
        <v>1.5</v>
      </c>
      <c r="U26" s="95">
        <f t="shared" si="2"/>
        <v>1</v>
      </c>
      <c r="V26" s="95">
        <f t="shared" si="3"/>
        <v>3</v>
      </c>
      <c r="W26" s="96">
        <f>R26/R25</f>
        <v>0.83333333333333337</v>
      </c>
    </row>
    <row r="27" spans="2:23" x14ac:dyDescent="0.25">
      <c r="B27" s="97" t="s">
        <v>61</v>
      </c>
      <c r="C27" s="52">
        <v>3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4"/>
        <v>-</v>
      </c>
      <c r="J27" s="98" t="str">
        <f t="shared" si="5"/>
        <v>-</v>
      </c>
      <c r="K27" s="52">
        <f t="shared" si="6"/>
        <v>0</v>
      </c>
      <c r="L27" s="52">
        <f t="shared" si="7"/>
        <v>0</v>
      </c>
      <c r="M27" s="98">
        <f>H27/H25</f>
        <v>0</v>
      </c>
      <c r="N27" s="52">
        <v>2</v>
      </c>
      <c r="O27" s="52">
        <v>0</v>
      </c>
      <c r="P27" s="52">
        <v>0</v>
      </c>
      <c r="Q27" s="52">
        <v>3</v>
      </c>
      <c r="R27" s="52">
        <v>0</v>
      </c>
      <c r="S27" s="98">
        <f t="shared" si="0"/>
        <v>-1</v>
      </c>
      <c r="T27" s="98">
        <f t="shared" si="1"/>
        <v>-1</v>
      </c>
      <c r="U27" s="52">
        <f t="shared" si="2"/>
        <v>-3</v>
      </c>
      <c r="V27" s="52">
        <f t="shared" si="3"/>
        <v>-2</v>
      </c>
      <c r="W27" s="98">
        <f>R27/R25</f>
        <v>0</v>
      </c>
    </row>
    <row r="28" spans="2:23" x14ac:dyDescent="0.25">
      <c r="B28" s="97" t="s">
        <v>62</v>
      </c>
      <c r="C28" s="52">
        <v>2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4"/>
        <v>-</v>
      </c>
      <c r="J28" s="98" t="str">
        <f t="shared" si="5"/>
        <v>-</v>
      </c>
      <c r="K28" s="52">
        <f t="shared" si="6"/>
        <v>0</v>
      </c>
      <c r="L28" s="52">
        <f t="shared" si="7"/>
        <v>0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1</v>
      </c>
      <c r="R28" s="52">
        <v>0</v>
      </c>
      <c r="S28" s="98">
        <f t="shared" si="0"/>
        <v>-1</v>
      </c>
      <c r="T28" s="98" t="str">
        <f t="shared" si="1"/>
        <v>-</v>
      </c>
      <c r="U28" s="52">
        <f t="shared" si="2"/>
        <v>-1</v>
      </c>
      <c r="V28" s="52">
        <f t="shared" si="3"/>
        <v>0</v>
      </c>
      <c r="W28" s="98">
        <f>R28/R25</f>
        <v>0</v>
      </c>
    </row>
    <row r="29" spans="2:23" x14ac:dyDescent="0.25">
      <c r="B29" s="91" t="s">
        <v>48</v>
      </c>
      <c r="C29" s="99">
        <v>78</v>
      </c>
      <c r="D29" s="99">
        <v>33</v>
      </c>
      <c r="E29" s="99">
        <v>37</v>
      </c>
      <c r="F29" s="99">
        <v>59</v>
      </c>
      <c r="G29" s="99">
        <v>62</v>
      </c>
      <c r="H29" s="99">
        <v>64</v>
      </c>
      <c r="I29" s="100">
        <f t="shared" si="4"/>
        <v>3.2258064516129004E-2</v>
      </c>
      <c r="J29" s="100">
        <f t="shared" si="5"/>
        <v>0.93939393939393945</v>
      </c>
      <c r="K29" s="99">
        <f t="shared" si="6"/>
        <v>2</v>
      </c>
      <c r="L29" s="99">
        <f t="shared" si="7"/>
        <v>31</v>
      </c>
      <c r="M29" s="93">
        <f>H29/H29</f>
        <v>1</v>
      </c>
      <c r="N29" s="99">
        <v>25</v>
      </c>
      <c r="O29" s="99">
        <v>56</v>
      </c>
      <c r="P29" s="99">
        <v>61</v>
      </c>
      <c r="Q29" s="99">
        <v>62</v>
      </c>
      <c r="R29" s="99">
        <v>64</v>
      </c>
      <c r="S29" s="100">
        <f t="shared" si="0"/>
        <v>3.2258064516129004E-2</v>
      </c>
      <c r="T29" s="100">
        <f t="shared" si="1"/>
        <v>1.56</v>
      </c>
      <c r="U29" s="99">
        <f t="shared" si="2"/>
        <v>2</v>
      </c>
      <c r="V29" s="99">
        <f t="shared" si="3"/>
        <v>39</v>
      </c>
      <c r="W29" s="93">
        <f>R29/R29</f>
        <v>1</v>
      </c>
    </row>
    <row r="30" spans="2:23" x14ac:dyDescent="0.25">
      <c r="B30" s="94" t="s">
        <v>60</v>
      </c>
      <c r="C30" s="95">
        <v>54</v>
      </c>
      <c r="D30" s="95">
        <v>21</v>
      </c>
      <c r="E30" s="95">
        <v>25</v>
      </c>
      <c r="F30" s="95">
        <v>41</v>
      </c>
      <c r="G30" s="95">
        <v>43</v>
      </c>
      <c r="H30" s="95">
        <v>45</v>
      </c>
      <c r="I30" s="96">
        <f t="shared" si="4"/>
        <v>4.6511627906976827E-2</v>
      </c>
      <c r="J30" s="96">
        <f t="shared" si="5"/>
        <v>1.1428571428571428</v>
      </c>
      <c r="K30" s="95">
        <f t="shared" si="6"/>
        <v>2</v>
      </c>
      <c r="L30" s="95">
        <f t="shared" si="7"/>
        <v>24</v>
      </c>
      <c r="M30" s="96">
        <f>H30/H29</f>
        <v>0.703125</v>
      </c>
      <c r="N30" s="95">
        <v>14</v>
      </c>
      <c r="O30" s="95">
        <v>39</v>
      </c>
      <c r="P30" s="95">
        <v>42</v>
      </c>
      <c r="Q30" s="95">
        <v>43</v>
      </c>
      <c r="R30" s="95">
        <v>45</v>
      </c>
      <c r="S30" s="96">
        <f t="shared" si="0"/>
        <v>4.6511627906976827E-2</v>
      </c>
      <c r="T30" s="96">
        <f t="shared" si="1"/>
        <v>2.2142857142857144</v>
      </c>
      <c r="U30" s="95">
        <f t="shared" si="2"/>
        <v>2</v>
      </c>
      <c r="V30" s="95">
        <f t="shared" si="3"/>
        <v>31</v>
      </c>
      <c r="W30" s="96">
        <f>R30/R29</f>
        <v>0.703125</v>
      </c>
    </row>
    <row r="31" spans="2:23" x14ac:dyDescent="0.25">
      <c r="B31" s="97" t="s">
        <v>61</v>
      </c>
      <c r="C31" s="52">
        <v>27</v>
      </c>
      <c r="D31" s="52">
        <v>11</v>
      </c>
      <c r="E31" s="52">
        <v>14</v>
      </c>
      <c r="F31" s="52">
        <v>25</v>
      </c>
      <c r="G31" s="52">
        <v>26</v>
      </c>
      <c r="H31" s="52">
        <v>28</v>
      </c>
      <c r="I31" s="98">
        <f t="shared" si="4"/>
        <v>7.6923076923076872E-2</v>
      </c>
      <c r="J31" s="98">
        <f t="shared" si="5"/>
        <v>1.5454545454545454</v>
      </c>
      <c r="K31" s="52">
        <f t="shared" si="6"/>
        <v>2</v>
      </c>
      <c r="L31" s="52">
        <f t="shared" si="7"/>
        <v>17</v>
      </c>
      <c r="M31" s="98">
        <f>H31/H29</f>
        <v>0.4375</v>
      </c>
      <c r="N31" s="52">
        <v>7</v>
      </c>
      <c r="O31" s="52">
        <v>23</v>
      </c>
      <c r="P31" s="52">
        <v>26</v>
      </c>
      <c r="Q31" s="52">
        <v>26</v>
      </c>
      <c r="R31" s="52">
        <v>28</v>
      </c>
      <c r="S31" s="98">
        <f t="shared" si="0"/>
        <v>7.6923076923076872E-2</v>
      </c>
      <c r="T31" s="98">
        <f t="shared" si="1"/>
        <v>3</v>
      </c>
      <c r="U31" s="52">
        <f t="shared" si="2"/>
        <v>2</v>
      </c>
      <c r="V31" s="52">
        <f t="shared" si="3"/>
        <v>21</v>
      </c>
      <c r="W31" s="98">
        <f>R31/R29</f>
        <v>0.4375</v>
      </c>
    </row>
    <row r="32" spans="2:23" x14ac:dyDescent="0.25">
      <c r="B32" s="97" t="s">
        <v>62</v>
      </c>
      <c r="C32" s="52">
        <v>28</v>
      </c>
      <c r="D32" s="52">
        <v>10</v>
      </c>
      <c r="E32" s="52">
        <v>11</v>
      </c>
      <c r="F32" s="52">
        <v>16</v>
      </c>
      <c r="G32" s="52">
        <v>17</v>
      </c>
      <c r="H32" s="52">
        <v>17</v>
      </c>
      <c r="I32" s="98">
        <f t="shared" si="4"/>
        <v>0</v>
      </c>
      <c r="J32" s="98">
        <f t="shared" si="5"/>
        <v>0.7</v>
      </c>
      <c r="K32" s="52">
        <f t="shared" si="6"/>
        <v>0</v>
      </c>
      <c r="L32" s="52">
        <f t="shared" si="7"/>
        <v>7</v>
      </c>
      <c r="M32" s="98">
        <f>H32/H29</f>
        <v>0.265625</v>
      </c>
      <c r="N32" s="52">
        <v>7</v>
      </c>
      <c r="O32" s="52">
        <v>16</v>
      </c>
      <c r="P32" s="52">
        <v>16</v>
      </c>
      <c r="Q32" s="52">
        <v>17</v>
      </c>
      <c r="R32" s="52">
        <v>17</v>
      </c>
      <c r="S32" s="98">
        <f t="shared" si="0"/>
        <v>0</v>
      </c>
      <c r="T32" s="98">
        <f t="shared" si="1"/>
        <v>1.4285714285714284</v>
      </c>
      <c r="U32" s="52">
        <f t="shared" si="2"/>
        <v>0</v>
      </c>
      <c r="V32" s="52">
        <f t="shared" si="3"/>
        <v>10</v>
      </c>
      <c r="W32" s="98">
        <f>R32/R29</f>
        <v>0.265625</v>
      </c>
    </row>
    <row r="33" spans="2:23" x14ac:dyDescent="0.25">
      <c r="B33" s="94" t="s">
        <v>63</v>
      </c>
      <c r="C33" s="95">
        <v>24</v>
      </c>
      <c r="D33" s="95">
        <v>12</v>
      </c>
      <c r="E33" s="95">
        <v>12</v>
      </c>
      <c r="F33" s="95">
        <v>18</v>
      </c>
      <c r="G33" s="95">
        <v>19</v>
      </c>
      <c r="H33" s="95">
        <v>19</v>
      </c>
      <c r="I33" s="96">
        <f t="shared" si="4"/>
        <v>0</v>
      </c>
      <c r="J33" s="96">
        <f t="shared" si="5"/>
        <v>0.58333333333333326</v>
      </c>
      <c r="K33" s="95">
        <f t="shared" si="6"/>
        <v>0</v>
      </c>
      <c r="L33" s="95">
        <f t="shared" si="7"/>
        <v>7</v>
      </c>
      <c r="M33" s="96">
        <f>H33/H29</f>
        <v>0.296875</v>
      </c>
      <c r="N33" s="95">
        <v>11</v>
      </c>
      <c r="O33" s="95">
        <v>17</v>
      </c>
      <c r="P33" s="95">
        <v>19</v>
      </c>
      <c r="Q33" s="95">
        <v>19</v>
      </c>
      <c r="R33" s="95">
        <v>19</v>
      </c>
      <c r="S33" s="96">
        <f t="shared" si="0"/>
        <v>0</v>
      </c>
      <c r="T33" s="96">
        <f t="shared" si="1"/>
        <v>0.72727272727272729</v>
      </c>
      <c r="U33" s="95">
        <f t="shared" si="2"/>
        <v>0</v>
      </c>
      <c r="V33" s="95">
        <f t="shared" si="3"/>
        <v>8</v>
      </c>
      <c r="W33" s="96">
        <f>R33/R29</f>
        <v>0.296875</v>
      </c>
    </row>
    <row r="34" spans="2:23" x14ac:dyDescent="0.25">
      <c r="B34" s="91" t="s">
        <v>49</v>
      </c>
      <c r="C34" s="99">
        <v>9</v>
      </c>
      <c r="D34" s="99">
        <v>4</v>
      </c>
      <c r="E34" s="99">
        <v>3</v>
      </c>
      <c r="F34" s="99">
        <v>5</v>
      </c>
      <c r="G34" s="99">
        <v>5</v>
      </c>
      <c r="H34" s="99">
        <v>6</v>
      </c>
      <c r="I34" s="100">
        <f t="shared" si="4"/>
        <v>0.19999999999999996</v>
      </c>
      <c r="J34" s="100">
        <f t="shared" si="5"/>
        <v>0.5</v>
      </c>
      <c r="K34" s="99">
        <f t="shared" si="6"/>
        <v>1</v>
      </c>
      <c r="L34" s="99">
        <f t="shared" si="7"/>
        <v>2</v>
      </c>
      <c r="M34" s="93">
        <f>H34/H34</f>
        <v>1</v>
      </c>
      <c r="N34" s="99">
        <v>2</v>
      </c>
      <c r="O34" s="99">
        <v>4</v>
      </c>
      <c r="P34" s="99">
        <v>5</v>
      </c>
      <c r="Q34" s="99">
        <v>6</v>
      </c>
      <c r="R34" s="99">
        <v>6</v>
      </c>
      <c r="S34" s="100">
        <f t="shared" si="0"/>
        <v>0</v>
      </c>
      <c r="T34" s="100">
        <f t="shared" si="1"/>
        <v>2</v>
      </c>
      <c r="U34" s="99">
        <f t="shared" si="2"/>
        <v>0</v>
      </c>
      <c r="V34" s="99">
        <f t="shared" si="3"/>
        <v>4</v>
      </c>
      <c r="W34" s="93">
        <f>R34/R34</f>
        <v>1</v>
      </c>
    </row>
    <row r="35" spans="2:23" x14ac:dyDescent="0.25">
      <c r="B35" s="94" t="s">
        <v>60</v>
      </c>
      <c r="C35" s="95">
        <v>9</v>
      </c>
      <c r="D35" s="95">
        <v>4</v>
      </c>
      <c r="E35" s="95">
        <v>3</v>
      </c>
      <c r="F35" s="95">
        <v>5</v>
      </c>
      <c r="G35" s="95">
        <v>5</v>
      </c>
      <c r="H35" s="95">
        <v>6</v>
      </c>
      <c r="I35" s="96">
        <f t="shared" si="4"/>
        <v>0.19999999999999996</v>
      </c>
      <c r="J35" s="96">
        <f t="shared" si="5"/>
        <v>0.5</v>
      </c>
      <c r="K35" s="95">
        <f t="shared" si="6"/>
        <v>1</v>
      </c>
      <c r="L35" s="95">
        <f t="shared" si="7"/>
        <v>2</v>
      </c>
      <c r="M35" s="96">
        <f>H35/H34</f>
        <v>1</v>
      </c>
      <c r="N35" s="95">
        <v>2</v>
      </c>
      <c r="O35" s="95">
        <v>4</v>
      </c>
      <c r="P35" s="95">
        <v>5</v>
      </c>
      <c r="Q35" s="95">
        <v>6</v>
      </c>
      <c r="R35" s="95">
        <v>6</v>
      </c>
      <c r="S35" s="96">
        <f t="shared" si="0"/>
        <v>0</v>
      </c>
      <c r="T35" s="96">
        <f t="shared" si="1"/>
        <v>2</v>
      </c>
      <c r="U35" s="95">
        <f t="shared" si="2"/>
        <v>0</v>
      </c>
      <c r="V35" s="95">
        <f t="shared" si="3"/>
        <v>4</v>
      </c>
      <c r="W35" s="96">
        <f>R35/R34</f>
        <v>1</v>
      </c>
    </row>
    <row r="36" spans="2:23" x14ac:dyDescent="0.25">
      <c r="B36" s="91" t="s">
        <v>50</v>
      </c>
      <c r="C36" s="99">
        <v>15</v>
      </c>
      <c r="D36" s="99">
        <v>6</v>
      </c>
      <c r="E36" s="99">
        <v>7</v>
      </c>
      <c r="F36" s="99">
        <v>11</v>
      </c>
      <c r="G36" s="99">
        <v>12</v>
      </c>
      <c r="H36" s="99">
        <v>12</v>
      </c>
      <c r="I36" s="100">
        <f t="shared" si="4"/>
        <v>0</v>
      </c>
      <c r="J36" s="100">
        <f t="shared" si="5"/>
        <v>1</v>
      </c>
      <c r="K36" s="99">
        <f t="shared" si="6"/>
        <v>0</v>
      </c>
      <c r="L36" s="99">
        <f t="shared" si="7"/>
        <v>6</v>
      </c>
      <c r="M36" s="100">
        <f>H36/H36</f>
        <v>1</v>
      </c>
      <c r="N36" s="99">
        <v>4</v>
      </c>
      <c r="O36" s="99">
        <v>10</v>
      </c>
      <c r="P36" s="99">
        <v>12</v>
      </c>
      <c r="Q36" s="99">
        <v>12</v>
      </c>
      <c r="R36" s="99">
        <v>12</v>
      </c>
      <c r="S36" s="100">
        <f t="shared" si="0"/>
        <v>0</v>
      </c>
      <c r="T36" s="100">
        <f t="shared" si="1"/>
        <v>2</v>
      </c>
      <c r="U36" s="99">
        <f t="shared" si="2"/>
        <v>0</v>
      </c>
      <c r="V36" s="99">
        <f t="shared" si="3"/>
        <v>8</v>
      </c>
      <c r="W36" s="100">
        <f>R36/R36</f>
        <v>1</v>
      </c>
    </row>
    <row r="37" spans="2:23" x14ac:dyDescent="0.25">
      <c r="B37" s="94" t="s">
        <v>60</v>
      </c>
      <c r="C37" s="95">
        <v>5</v>
      </c>
      <c r="D37" s="95">
        <v>2</v>
      </c>
      <c r="E37" s="95">
        <v>3</v>
      </c>
      <c r="F37" s="95">
        <v>6</v>
      </c>
      <c r="G37" s="95">
        <v>6</v>
      </c>
      <c r="H37" s="95">
        <v>6</v>
      </c>
      <c r="I37" s="96">
        <f t="shared" si="4"/>
        <v>0</v>
      </c>
      <c r="J37" s="96">
        <f t="shared" si="5"/>
        <v>2</v>
      </c>
      <c r="K37" s="95">
        <f t="shared" si="6"/>
        <v>0</v>
      </c>
      <c r="L37" s="95">
        <f t="shared" si="7"/>
        <v>4</v>
      </c>
      <c r="M37" s="96">
        <f>H37/H36</f>
        <v>0.5</v>
      </c>
      <c r="N37" s="95">
        <v>2</v>
      </c>
      <c r="O37" s="95">
        <v>5</v>
      </c>
      <c r="P37" s="95">
        <v>6</v>
      </c>
      <c r="Q37" s="95">
        <v>6</v>
      </c>
      <c r="R37" s="95">
        <v>6</v>
      </c>
      <c r="S37" s="96">
        <f t="shared" si="0"/>
        <v>0</v>
      </c>
      <c r="T37" s="96">
        <f t="shared" si="1"/>
        <v>2</v>
      </c>
      <c r="U37" s="95">
        <f t="shared" si="2"/>
        <v>0</v>
      </c>
      <c r="V37" s="95">
        <f t="shared" si="3"/>
        <v>4</v>
      </c>
      <c r="W37" s="96">
        <f>R37/R36</f>
        <v>0.5</v>
      </c>
    </row>
    <row r="38" spans="2:23" x14ac:dyDescent="0.25">
      <c r="B38" s="94" t="s">
        <v>63</v>
      </c>
      <c r="C38" s="95">
        <v>10</v>
      </c>
      <c r="D38" s="95">
        <v>3</v>
      </c>
      <c r="E38" s="95">
        <v>3</v>
      </c>
      <c r="F38" s="95">
        <v>5</v>
      </c>
      <c r="G38" s="95">
        <v>6</v>
      </c>
      <c r="H38" s="95">
        <v>6</v>
      </c>
      <c r="I38" s="96">
        <f t="shared" si="4"/>
        <v>0</v>
      </c>
      <c r="J38" s="96">
        <f t="shared" si="5"/>
        <v>1</v>
      </c>
      <c r="K38" s="95">
        <f t="shared" si="6"/>
        <v>0</v>
      </c>
      <c r="L38" s="95">
        <f t="shared" si="7"/>
        <v>3</v>
      </c>
      <c r="M38" s="96">
        <f>H38/H36</f>
        <v>0.5</v>
      </c>
      <c r="N38" s="95">
        <v>2</v>
      </c>
      <c r="O38" s="95">
        <v>5</v>
      </c>
      <c r="P38" s="95">
        <v>6</v>
      </c>
      <c r="Q38" s="95">
        <v>6</v>
      </c>
      <c r="R38" s="95">
        <v>6</v>
      </c>
      <c r="S38" s="96">
        <f t="shared" si="0"/>
        <v>0</v>
      </c>
      <c r="T38" s="96">
        <f t="shared" si="1"/>
        <v>2</v>
      </c>
      <c r="U38" s="95">
        <f t="shared" si="2"/>
        <v>0</v>
      </c>
      <c r="V38" s="95">
        <f t="shared" si="3"/>
        <v>4</v>
      </c>
      <c r="W38" s="96">
        <f>R38/R36</f>
        <v>0.5</v>
      </c>
    </row>
    <row r="39" spans="2:23" x14ac:dyDescent="0.25">
      <c r="B39" s="91" t="s">
        <v>51</v>
      </c>
      <c r="C39" s="99">
        <v>23</v>
      </c>
      <c r="D39" s="99">
        <v>11</v>
      </c>
      <c r="E39" s="99">
        <v>12</v>
      </c>
      <c r="F39" s="99">
        <v>17</v>
      </c>
      <c r="G39" s="99">
        <v>19</v>
      </c>
      <c r="H39" s="99">
        <v>20</v>
      </c>
      <c r="I39" s="100">
        <f t="shared" si="4"/>
        <v>5.2631578947368363E-2</v>
      </c>
      <c r="J39" s="100">
        <f t="shared" si="5"/>
        <v>0.81818181818181812</v>
      </c>
      <c r="K39" s="99">
        <f t="shared" si="6"/>
        <v>1</v>
      </c>
      <c r="L39" s="99">
        <f t="shared" si="7"/>
        <v>9</v>
      </c>
      <c r="M39" s="93">
        <f>H39/H39</f>
        <v>1</v>
      </c>
      <c r="N39" s="99">
        <v>10</v>
      </c>
      <c r="O39" s="99">
        <v>14</v>
      </c>
      <c r="P39" s="99">
        <v>19</v>
      </c>
      <c r="Q39" s="99">
        <v>20</v>
      </c>
      <c r="R39" s="99">
        <v>20</v>
      </c>
      <c r="S39" s="100">
        <f t="shared" si="0"/>
        <v>0</v>
      </c>
      <c r="T39" s="100">
        <f t="shared" si="1"/>
        <v>1</v>
      </c>
      <c r="U39" s="99">
        <f t="shared" si="2"/>
        <v>0</v>
      </c>
      <c r="V39" s="99">
        <f t="shared" si="3"/>
        <v>10</v>
      </c>
      <c r="W39" s="93">
        <f>R39/R39</f>
        <v>1</v>
      </c>
    </row>
    <row r="40" spans="2:23" x14ac:dyDescent="0.25">
      <c r="B40" s="94" t="s">
        <v>60</v>
      </c>
      <c r="C40" s="95">
        <v>23</v>
      </c>
      <c r="D40" s="95">
        <v>11</v>
      </c>
      <c r="E40" s="95">
        <v>12</v>
      </c>
      <c r="F40" s="95">
        <v>17</v>
      </c>
      <c r="G40" s="95">
        <v>19</v>
      </c>
      <c r="H40" s="95">
        <v>20</v>
      </c>
      <c r="I40" s="96">
        <f t="shared" si="4"/>
        <v>5.2631578947368363E-2</v>
      </c>
      <c r="J40" s="96">
        <f t="shared" si="5"/>
        <v>0.81818181818181812</v>
      </c>
      <c r="K40" s="95">
        <f t="shared" si="6"/>
        <v>1</v>
      </c>
      <c r="L40" s="95">
        <f t="shared" si="7"/>
        <v>9</v>
      </c>
      <c r="M40" s="96">
        <f>H40/H39</f>
        <v>1</v>
      </c>
      <c r="N40" s="95">
        <v>10</v>
      </c>
      <c r="O40" s="95">
        <v>14</v>
      </c>
      <c r="P40" s="95">
        <v>19</v>
      </c>
      <c r="Q40" s="95">
        <v>20</v>
      </c>
      <c r="R40" s="95">
        <v>20</v>
      </c>
      <c r="S40" s="96">
        <f t="shared" si="0"/>
        <v>0</v>
      </c>
      <c r="T40" s="96">
        <f t="shared" si="1"/>
        <v>1</v>
      </c>
      <c r="U40" s="95">
        <f t="shared" si="2"/>
        <v>0</v>
      </c>
      <c r="V40" s="95">
        <f t="shared" si="3"/>
        <v>10</v>
      </c>
      <c r="W40" s="96">
        <f>R40/R39</f>
        <v>1</v>
      </c>
    </row>
    <row r="41" spans="2:23" x14ac:dyDescent="0.25">
      <c r="B41" s="97" t="s">
        <v>61</v>
      </c>
      <c r="C41" s="52">
        <v>5</v>
      </c>
      <c r="D41" s="52">
        <v>4</v>
      </c>
      <c r="E41" s="52">
        <v>7</v>
      </c>
      <c r="F41" s="52">
        <v>7</v>
      </c>
      <c r="G41" s="52">
        <v>7</v>
      </c>
      <c r="H41" s="52">
        <v>7</v>
      </c>
      <c r="I41" s="98">
        <f t="shared" si="4"/>
        <v>0</v>
      </c>
      <c r="J41" s="98">
        <f t="shared" si="5"/>
        <v>0.75</v>
      </c>
      <c r="K41" s="52">
        <f t="shared" si="6"/>
        <v>0</v>
      </c>
      <c r="L41" s="52">
        <f t="shared" si="7"/>
        <v>3</v>
      </c>
      <c r="M41" s="98">
        <f>H41/H39</f>
        <v>0.35</v>
      </c>
      <c r="N41" s="52">
        <v>5</v>
      </c>
      <c r="O41" s="52">
        <v>7</v>
      </c>
      <c r="P41" s="52">
        <v>7</v>
      </c>
      <c r="Q41" s="52">
        <v>7</v>
      </c>
      <c r="R41" s="52">
        <v>8</v>
      </c>
      <c r="S41" s="98">
        <f t="shared" si="0"/>
        <v>0.14285714285714279</v>
      </c>
      <c r="T41" s="98">
        <f t="shared" si="1"/>
        <v>0.60000000000000009</v>
      </c>
      <c r="U41" s="52">
        <f t="shared" si="2"/>
        <v>1</v>
      </c>
      <c r="V41" s="52">
        <f t="shared" si="3"/>
        <v>3</v>
      </c>
      <c r="W41" s="98">
        <f>R41/R39</f>
        <v>0.4</v>
      </c>
    </row>
    <row r="42" spans="2:23" x14ac:dyDescent="0.25">
      <c r="B42" s="97" t="s">
        <v>62</v>
      </c>
      <c r="C42" s="52">
        <v>18</v>
      </c>
      <c r="D42" s="52">
        <v>7</v>
      </c>
      <c r="E42" s="52">
        <v>6</v>
      </c>
      <c r="F42" s="52">
        <v>10</v>
      </c>
      <c r="G42" s="52">
        <v>12</v>
      </c>
      <c r="H42" s="52">
        <v>13</v>
      </c>
      <c r="I42" s="98">
        <f t="shared" si="4"/>
        <v>8.3333333333333259E-2</v>
      </c>
      <c r="J42" s="98">
        <f t="shared" si="5"/>
        <v>0.85714285714285721</v>
      </c>
      <c r="K42" s="52">
        <f t="shared" si="6"/>
        <v>1</v>
      </c>
      <c r="L42" s="52">
        <f t="shared" si="7"/>
        <v>6</v>
      </c>
      <c r="M42" s="98">
        <f>H42/H39</f>
        <v>0.65</v>
      </c>
      <c r="N42" s="52">
        <v>5</v>
      </c>
      <c r="O42" s="52">
        <v>7</v>
      </c>
      <c r="P42" s="52">
        <v>12</v>
      </c>
      <c r="Q42" s="52">
        <v>13</v>
      </c>
      <c r="R42" s="52">
        <v>12</v>
      </c>
      <c r="S42" s="98">
        <f t="shared" si="0"/>
        <v>-7.6923076923076872E-2</v>
      </c>
      <c r="T42" s="98">
        <f t="shared" si="1"/>
        <v>1.4</v>
      </c>
      <c r="U42" s="52">
        <f t="shared" si="2"/>
        <v>-1</v>
      </c>
      <c r="V42" s="52">
        <f t="shared" si="3"/>
        <v>7</v>
      </c>
      <c r="W42" s="98">
        <f>R42/R39</f>
        <v>0.6</v>
      </c>
    </row>
    <row r="43" spans="2:23" x14ac:dyDescent="0.25">
      <c r="B43" s="91" t="s">
        <v>52</v>
      </c>
      <c r="C43" s="99">
        <v>19</v>
      </c>
      <c r="D43" s="99">
        <v>9</v>
      </c>
      <c r="E43" s="99">
        <v>11</v>
      </c>
      <c r="F43" s="99">
        <v>14</v>
      </c>
      <c r="G43" s="99">
        <v>14</v>
      </c>
      <c r="H43" s="99">
        <v>14</v>
      </c>
      <c r="I43" s="100">
        <f t="shared" si="4"/>
        <v>0</v>
      </c>
      <c r="J43" s="100">
        <f t="shared" si="5"/>
        <v>0.55555555555555558</v>
      </c>
      <c r="K43" s="99">
        <f t="shared" si="6"/>
        <v>0</v>
      </c>
      <c r="L43" s="99">
        <f t="shared" si="7"/>
        <v>5</v>
      </c>
      <c r="M43" s="93">
        <f>H43/H43</f>
        <v>1</v>
      </c>
      <c r="N43" s="99">
        <v>9</v>
      </c>
      <c r="O43" s="99">
        <v>14</v>
      </c>
      <c r="P43" s="99">
        <v>14</v>
      </c>
      <c r="Q43" s="99">
        <v>14</v>
      </c>
      <c r="R43" s="99">
        <v>15</v>
      </c>
      <c r="S43" s="100">
        <f t="shared" si="0"/>
        <v>7.1428571428571397E-2</v>
      </c>
      <c r="T43" s="100">
        <f t="shared" si="1"/>
        <v>0.66666666666666674</v>
      </c>
      <c r="U43" s="99">
        <f t="shared" si="2"/>
        <v>1</v>
      </c>
      <c r="V43" s="99">
        <f t="shared" si="3"/>
        <v>6</v>
      </c>
      <c r="W43" s="93">
        <f>R43/R43</f>
        <v>1</v>
      </c>
    </row>
    <row r="44" spans="2:23" x14ac:dyDescent="0.25">
      <c r="B44" s="94" t="s">
        <v>60</v>
      </c>
      <c r="C44" s="95">
        <v>7</v>
      </c>
      <c r="D44" s="95">
        <v>4</v>
      </c>
      <c r="E44" s="95">
        <v>5</v>
      </c>
      <c r="F44" s="95">
        <v>8</v>
      </c>
      <c r="G44" s="95">
        <v>8</v>
      </c>
      <c r="H44" s="95">
        <v>8</v>
      </c>
      <c r="I44" s="96">
        <f t="shared" si="4"/>
        <v>0</v>
      </c>
      <c r="J44" s="96">
        <f t="shared" si="5"/>
        <v>1</v>
      </c>
      <c r="K44" s="95">
        <f t="shared" si="6"/>
        <v>0</v>
      </c>
      <c r="L44" s="95">
        <f t="shared" si="7"/>
        <v>4</v>
      </c>
      <c r="M44" s="96">
        <f>H44/H43</f>
        <v>0.5714285714285714</v>
      </c>
      <c r="N44" s="95">
        <v>4</v>
      </c>
      <c r="O44" s="95">
        <v>8</v>
      </c>
      <c r="P44" s="95">
        <v>8</v>
      </c>
      <c r="Q44" s="95">
        <v>8</v>
      </c>
      <c r="R44" s="95">
        <v>8</v>
      </c>
      <c r="S44" s="96">
        <f t="shared" si="0"/>
        <v>0</v>
      </c>
      <c r="T44" s="96">
        <f t="shared" si="1"/>
        <v>1</v>
      </c>
      <c r="U44" s="95">
        <f t="shared" si="2"/>
        <v>0</v>
      </c>
      <c r="V44" s="95">
        <f t="shared" si="3"/>
        <v>4</v>
      </c>
      <c r="W44" s="96">
        <f>R44/R43</f>
        <v>0.53333333333333333</v>
      </c>
    </row>
    <row r="45" spans="2:23" x14ac:dyDescent="0.25">
      <c r="B45" s="97" t="s">
        <v>61</v>
      </c>
      <c r="C45" s="52">
        <v>5</v>
      </c>
      <c r="D45" s="52">
        <v>0</v>
      </c>
      <c r="E45" s="52">
        <v>4</v>
      </c>
      <c r="F45" s="52">
        <v>6</v>
      </c>
      <c r="G45" s="52">
        <v>6</v>
      </c>
      <c r="H45" s="52">
        <v>6</v>
      </c>
      <c r="I45" s="98">
        <f t="shared" si="4"/>
        <v>0</v>
      </c>
      <c r="J45" s="98" t="str">
        <f t="shared" si="5"/>
        <v>-</v>
      </c>
      <c r="K45" s="52">
        <f t="shared" si="6"/>
        <v>0</v>
      </c>
      <c r="L45" s="52">
        <f t="shared" si="7"/>
        <v>6</v>
      </c>
      <c r="M45" s="98">
        <f>H45/H43</f>
        <v>0.42857142857142855</v>
      </c>
      <c r="N45" s="52">
        <v>0</v>
      </c>
      <c r="O45" s="52">
        <v>6</v>
      </c>
      <c r="P45" s="52">
        <v>6</v>
      </c>
      <c r="Q45" s="52">
        <v>6</v>
      </c>
      <c r="R45" s="52">
        <v>6</v>
      </c>
      <c r="S45" s="98">
        <f t="shared" si="0"/>
        <v>0</v>
      </c>
      <c r="T45" s="98" t="str">
        <f t="shared" si="1"/>
        <v>-</v>
      </c>
      <c r="U45" s="52">
        <f t="shared" si="2"/>
        <v>0</v>
      </c>
      <c r="V45" s="52">
        <f t="shared" si="3"/>
        <v>6</v>
      </c>
      <c r="W45" s="98">
        <f>R45/R43</f>
        <v>0.4</v>
      </c>
    </row>
    <row r="46" spans="2:23" x14ac:dyDescent="0.25">
      <c r="B46" s="97" t="s">
        <v>62</v>
      </c>
      <c r="C46" s="52">
        <v>2</v>
      </c>
      <c r="D46" s="52">
        <v>0</v>
      </c>
      <c r="E46" s="52">
        <v>2</v>
      </c>
      <c r="F46" s="52">
        <v>2</v>
      </c>
      <c r="G46" s="52">
        <v>2</v>
      </c>
      <c r="H46" s="52">
        <v>2</v>
      </c>
      <c r="I46" s="98">
        <f t="shared" si="4"/>
        <v>0</v>
      </c>
      <c r="J46" s="98" t="str">
        <f t="shared" si="5"/>
        <v>-</v>
      </c>
      <c r="K46" s="52">
        <f t="shared" si="6"/>
        <v>0</v>
      </c>
      <c r="L46" s="52">
        <f t="shared" si="7"/>
        <v>2</v>
      </c>
      <c r="M46" s="98">
        <f>H46/H43</f>
        <v>0.14285714285714285</v>
      </c>
      <c r="N46" s="52">
        <v>0</v>
      </c>
      <c r="O46" s="52">
        <v>2</v>
      </c>
      <c r="P46" s="52">
        <v>2</v>
      </c>
      <c r="Q46" s="52">
        <v>2</v>
      </c>
      <c r="R46" s="52">
        <v>2</v>
      </c>
      <c r="S46" s="98">
        <f t="shared" si="0"/>
        <v>0</v>
      </c>
      <c r="T46" s="98" t="str">
        <f t="shared" si="1"/>
        <v>-</v>
      </c>
      <c r="U46" s="52">
        <f t="shared" si="2"/>
        <v>0</v>
      </c>
      <c r="V46" s="52">
        <f t="shared" si="3"/>
        <v>2</v>
      </c>
      <c r="W46" s="98">
        <f>R46/R43</f>
        <v>0.13333333333333333</v>
      </c>
    </row>
    <row r="47" spans="2:23" x14ac:dyDescent="0.25">
      <c r="B47" s="94" t="s">
        <v>63</v>
      </c>
      <c r="C47" s="95">
        <v>12</v>
      </c>
      <c r="D47" s="95">
        <v>5</v>
      </c>
      <c r="E47" s="95">
        <v>6</v>
      </c>
      <c r="F47" s="95">
        <v>6</v>
      </c>
      <c r="G47" s="95">
        <v>6</v>
      </c>
      <c r="H47" s="95">
        <v>6</v>
      </c>
      <c r="I47" s="96">
        <f t="shared" si="4"/>
        <v>0</v>
      </c>
      <c r="J47" s="96">
        <f t="shared" si="5"/>
        <v>0.19999999999999996</v>
      </c>
      <c r="K47" s="95">
        <f t="shared" si="6"/>
        <v>0</v>
      </c>
      <c r="L47" s="95">
        <f t="shared" si="7"/>
        <v>1</v>
      </c>
      <c r="M47" s="96">
        <f>H47/H43</f>
        <v>0.42857142857142855</v>
      </c>
      <c r="N47" s="95">
        <v>5</v>
      </c>
      <c r="O47" s="95">
        <v>6</v>
      </c>
      <c r="P47" s="95">
        <v>6</v>
      </c>
      <c r="Q47" s="95">
        <v>6</v>
      </c>
      <c r="R47" s="95">
        <v>7</v>
      </c>
      <c r="S47" s="96">
        <f t="shared" si="0"/>
        <v>0.16666666666666674</v>
      </c>
      <c r="T47" s="96">
        <f t="shared" si="1"/>
        <v>0.39999999999999991</v>
      </c>
      <c r="U47" s="95">
        <f t="shared" si="2"/>
        <v>1</v>
      </c>
      <c r="V47" s="95">
        <f t="shared" si="3"/>
        <v>2</v>
      </c>
      <c r="W47" s="96">
        <f>R47/R43</f>
        <v>0.46666666666666667</v>
      </c>
    </row>
    <row r="48" spans="2:23" x14ac:dyDescent="0.25">
      <c r="B48" s="91" t="s">
        <v>53</v>
      </c>
      <c r="C48" s="99">
        <v>22</v>
      </c>
      <c r="D48" s="99">
        <v>11</v>
      </c>
      <c r="E48" s="99">
        <v>13</v>
      </c>
      <c r="F48" s="99">
        <v>16</v>
      </c>
      <c r="G48" s="99">
        <v>16</v>
      </c>
      <c r="H48" s="99">
        <v>18</v>
      </c>
      <c r="I48" s="100">
        <f t="shared" si="4"/>
        <v>0.125</v>
      </c>
      <c r="J48" s="100">
        <f t="shared" si="5"/>
        <v>0.63636363636363646</v>
      </c>
      <c r="K48" s="99">
        <f t="shared" si="6"/>
        <v>2</v>
      </c>
      <c r="L48" s="99">
        <f t="shared" si="7"/>
        <v>7</v>
      </c>
      <c r="M48" s="93">
        <f>H48/H48</f>
        <v>1</v>
      </c>
      <c r="N48" s="99">
        <v>10</v>
      </c>
      <c r="O48" s="99">
        <v>16</v>
      </c>
      <c r="P48" s="99">
        <v>16</v>
      </c>
      <c r="Q48" s="99">
        <v>18</v>
      </c>
      <c r="R48" s="99">
        <v>19</v>
      </c>
      <c r="S48" s="100">
        <f t="shared" si="0"/>
        <v>5.555555555555558E-2</v>
      </c>
      <c r="T48" s="100">
        <f t="shared" si="1"/>
        <v>0.89999999999999991</v>
      </c>
      <c r="U48" s="99">
        <f t="shared" si="2"/>
        <v>1</v>
      </c>
      <c r="V48" s="99">
        <f t="shared" si="3"/>
        <v>9</v>
      </c>
      <c r="W48" s="93">
        <f>R48/R48</f>
        <v>1</v>
      </c>
    </row>
    <row r="49" spans="2:23" x14ac:dyDescent="0.25">
      <c r="B49" s="94" t="s">
        <v>60</v>
      </c>
      <c r="C49" s="95">
        <v>18</v>
      </c>
      <c r="D49" s="95">
        <v>9</v>
      </c>
      <c r="E49" s="95">
        <v>12</v>
      </c>
      <c r="F49" s="95">
        <v>14</v>
      </c>
      <c r="G49" s="95">
        <v>13</v>
      </c>
      <c r="H49" s="95">
        <v>15</v>
      </c>
      <c r="I49" s="96">
        <f t="shared" si="4"/>
        <v>0.15384615384615374</v>
      </c>
      <c r="J49" s="96">
        <f t="shared" si="5"/>
        <v>0.66666666666666674</v>
      </c>
      <c r="K49" s="95">
        <f t="shared" si="6"/>
        <v>2</v>
      </c>
      <c r="L49" s="95">
        <f t="shared" si="7"/>
        <v>6</v>
      </c>
      <c r="M49" s="96">
        <f>H49/H48</f>
        <v>0.83333333333333337</v>
      </c>
      <c r="N49" s="95">
        <v>9</v>
      </c>
      <c r="O49" s="95">
        <v>14</v>
      </c>
      <c r="P49" s="95">
        <v>14</v>
      </c>
      <c r="Q49" s="95">
        <v>15</v>
      </c>
      <c r="R49" s="95">
        <v>16</v>
      </c>
      <c r="S49" s="96">
        <f t="shared" si="0"/>
        <v>6.6666666666666652E-2</v>
      </c>
      <c r="T49" s="96">
        <f t="shared" si="1"/>
        <v>0.77777777777777768</v>
      </c>
      <c r="U49" s="95">
        <f t="shared" si="2"/>
        <v>1</v>
      </c>
      <c r="V49" s="95">
        <f t="shared" si="3"/>
        <v>7</v>
      </c>
      <c r="W49" s="96">
        <f>R49/R48</f>
        <v>0.84210526315789469</v>
      </c>
    </row>
    <row r="50" spans="2:23" x14ac:dyDescent="0.25">
      <c r="B50" s="97" t="s">
        <v>61</v>
      </c>
      <c r="C50" s="52">
        <v>9</v>
      </c>
      <c r="D50" s="52">
        <v>5</v>
      </c>
      <c r="E50" s="52">
        <v>8</v>
      </c>
      <c r="F50" s="52">
        <v>8</v>
      </c>
      <c r="G50" s="52">
        <v>8</v>
      </c>
      <c r="H50" s="52">
        <v>8</v>
      </c>
      <c r="I50" s="98">
        <f t="shared" si="4"/>
        <v>0</v>
      </c>
      <c r="J50" s="98">
        <f t="shared" si="5"/>
        <v>0.60000000000000009</v>
      </c>
      <c r="K50" s="52">
        <f t="shared" si="6"/>
        <v>0</v>
      </c>
      <c r="L50" s="52">
        <f t="shared" si="7"/>
        <v>3</v>
      </c>
      <c r="M50" s="98">
        <f>H50/H48</f>
        <v>0.44444444444444442</v>
      </c>
      <c r="N50" s="52">
        <v>6</v>
      </c>
      <c r="O50" s="52">
        <v>9</v>
      </c>
      <c r="P50" s="52">
        <v>8</v>
      </c>
      <c r="Q50" s="52">
        <v>8</v>
      </c>
      <c r="R50" s="52">
        <v>8</v>
      </c>
      <c r="S50" s="98">
        <f t="shared" si="0"/>
        <v>0</v>
      </c>
      <c r="T50" s="98">
        <f t="shared" si="1"/>
        <v>0.33333333333333326</v>
      </c>
      <c r="U50" s="52">
        <f t="shared" si="2"/>
        <v>0</v>
      </c>
      <c r="V50" s="52">
        <f t="shared" si="3"/>
        <v>2</v>
      </c>
      <c r="W50" s="98">
        <f>R50/R48</f>
        <v>0.42105263157894735</v>
      </c>
    </row>
    <row r="51" spans="2:23" x14ac:dyDescent="0.25">
      <c r="B51" s="97" t="s">
        <v>62</v>
      </c>
      <c r="C51" s="52">
        <v>9</v>
      </c>
      <c r="D51" s="52">
        <v>4</v>
      </c>
      <c r="E51" s="52">
        <v>4</v>
      </c>
      <c r="F51" s="52">
        <v>6</v>
      </c>
      <c r="G51" s="52">
        <v>5</v>
      </c>
      <c r="H51" s="52">
        <v>7</v>
      </c>
      <c r="I51" s="98">
        <f t="shared" si="4"/>
        <v>0.39999999999999991</v>
      </c>
      <c r="J51" s="98">
        <f t="shared" si="5"/>
        <v>0.75</v>
      </c>
      <c r="K51" s="52">
        <f t="shared" si="6"/>
        <v>2</v>
      </c>
      <c r="L51" s="52">
        <f t="shared" si="7"/>
        <v>3</v>
      </c>
      <c r="M51" s="98">
        <f>H51/H48</f>
        <v>0.3888888888888889</v>
      </c>
      <c r="N51" s="52">
        <v>3</v>
      </c>
      <c r="O51" s="52">
        <v>5</v>
      </c>
      <c r="P51" s="52">
        <v>6</v>
      </c>
      <c r="Q51" s="52">
        <v>7</v>
      </c>
      <c r="R51" s="52">
        <v>8</v>
      </c>
      <c r="S51" s="98">
        <f t="shared" si="0"/>
        <v>0.14285714285714279</v>
      </c>
      <c r="T51" s="98">
        <f t="shared" si="1"/>
        <v>1.6666666666666665</v>
      </c>
      <c r="U51" s="52">
        <f t="shared" si="2"/>
        <v>1</v>
      </c>
      <c r="V51" s="52">
        <f t="shared" si="3"/>
        <v>5</v>
      </c>
      <c r="W51" s="98">
        <f>R51/R48</f>
        <v>0.42105263157894735</v>
      </c>
    </row>
    <row r="52" spans="2:23" x14ac:dyDescent="0.25">
      <c r="B52" s="94" t="s">
        <v>63</v>
      </c>
      <c r="C52" s="95">
        <v>5</v>
      </c>
      <c r="D52" s="95">
        <v>2</v>
      </c>
      <c r="E52" s="95">
        <v>2</v>
      </c>
      <c r="F52" s="95">
        <v>3</v>
      </c>
      <c r="G52" s="95">
        <v>4</v>
      </c>
      <c r="H52" s="95">
        <v>4</v>
      </c>
      <c r="I52" s="96">
        <f t="shared" si="4"/>
        <v>0</v>
      </c>
      <c r="J52" s="96">
        <f t="shared" si="5"/>
        <v>1</v>
      </c>
      <c r="K52" s="95">
        <f t="shared" si="6"/>
        <v>0</v>
      </c>
      <c r="L52" s="95">
        <f t="shared" si="7"/>
        <v>2</v>
      </c>
      <c r="M52" s="96">
        <f>H52/H48</f>
        <v>0.22222222222222221</v>
      </c>
      <c r="N52" s="95">
        <v>2</v>
      </c>
      <c r="O52" s="95">
        <v>3</v>
      </c>
      <c r="P52" s="95">
        <v>3</v>
      </c>
      <c r="Q52" s="95">
        <v>4</v>
      </c>
      <c r="R52" s="95">
        <v>4</v>
      </c>
      <c r="S52" s="96">
        <f t="shared" si="0"/>
        <v>0</v>
      </c>
      <c r="T52" s="96">
        <f t="shared" si="1"/>
        <v>1</v>
      </c>
      <c r="U52" s="95">
        <f t="shared" si="2"/>
        <v>0</v>
      </c>
      <c r="V52" s="95">
        <f t="shared" si="3"/>
        <v>2</v>
      </c>
      <c r="W52" s="96">
        <f>R52/R48</f>
        <v>0.21052631578947367</v>
      </c>
    </row>
    <row r="53" spans="2:23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15B4F-952E-44F0-8F99-C181C6EFD13E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2F5E41-5EB4-4980-B961-57F4111D7A91}">
  <sheetPr>
    <tabColor theme="7" tint="0.79998168889431442"/>
  </sheetPr>
  <dimension ref="A4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70" t="s">
        <v>235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1" t="s">
        <v>66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67</v>
      </c>
    </row>
    <row r="6" spans="1:16" ht="22.5" thickTop="1" thickBot="1" x14ac:dyDescent="0.3">
      <c r="B6" s="108" t="s">
        <v>30</v>
      </c>
      <c r="C6" s="292" t="s">
        <v>68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4"/>
    </row>
    <row r="7" spans="1:16" ht="22.5" thickTop="1" thickBot="1" x14ac:dyDescent="0.3">
      <c r="B7" s="109"/>
      <c r="C7" s="295">
        <f>2019</f>
        <v>2019</v>
      </c>
      <c r="D7" s="296"/>
      <c r="E7" s="297">
        <v>2020</v>
      </c>
      <c r="F7" s="296"/>
      <c r="G7" s="297">
        <v>2021</v>
      </c>
      <c r="H7" s="296"/>
      <c r="I7" s="297">
        <v>2022</v>
      </c>
      <c r="J7" s="296"/>
      <c r="K7" s="297">
        <v>2023</v>
      </c>
      <c r="L7" s="296"/>
      <c r="M7" s="297">
        <v>2024</v>
      </c>
      <c r="N7" s="298"/>
      <c r="O7" s="299"/>
    </row>
    <row r="8" spans="1:16" ht="16.5" thickTop="1" thickBot="1" x14ac:dyDescent="0.3">
      <c r="B8" s="85"/>
      <c r="C8" s="111" t="s">
        <v>69</v>
      </c>
      <c r="D8" s="112" t="str">
        <f>CONCATENATE("var ",RIGHT(2019,2),"/",RIGHT(2018,2))</f>
        <v>var 19/18</v>
      </c>
      <c r="E8" s="113" t="s">
        <v>69</v>
      </c>
      <c r="F8" s="112" t="str">
        <f>CONCATENATE("var ",RIGHT(E7,2),"/",RIGHT(E7-1,2))</f>
        <v>var 20/19</v>
      </c>
      <c r="G8" s="113" t="s">
        <v>69</v>
      </c>
      <c r="H8" s="112" t="str">
        <f>CONCATENATE("var ",RIGHT(G7,2),"/",RIGHT(G7-1,2))</f>
        <v>var 21/20</v>
      </c>
      <c r="I8" s="113" t="s">
        <v>69</v>
      </c>
      <c r="J8" s="112" t="str">
        <f>CONCATENATE("var ",RIGHT(I7,2),"/",RIGHT(I7-1,2))</f>
        <v>var 22/21</v>
      </c>
      <c r="K8" s="113" t="s">
        <v>69</v>
      </c>
      <c r="L8" s="112" t="str">
        <f>CONCATENATE("var ",RIGHT(K7,2),"/",RIGHT(K7-1,2))</f>
        <v>var 23/22</v>
      </c>
      <c r="M8" s="113" t="s">
        <v>69</v>
      </c>
      <c r="N8" s="112" t="str">
        <f>CONCATENATE("var ",RIGHT(M7,2),"/",RIGHT(M7-1,2))</f>
        <v>var 24/23</v>
      </c>
      <c r="O8" s="112" t="str">
        <f>CONCATENATE("var ",RIGHT(M7,2),"/",RIGHT(2019,2))</f>
        <v>var 24/19</v>
      </c>
    </row>
    <row r="9" spans="1:16" x14ac:dyDescent="0.25">
      <c r="A9" s="1" t="s">
        <v>70</v>
      </c>
      <c r="B9" s="114" t="s">
        <v>71</v>
      </c>
      <c r="C9" s="115">
        <v>101909</v>
      </c>
      <c r="D9" s="116">
        <v>1.2084176605819952E-3</v>
      </c>
      <c r="E9" s="115">
        <v>102767</v>
      </c>
      <c r="F9" s="116">
        <f t="shared" ref="F9:N21" si="0">IFERROR(E9/C9-1,"-")</f>
        <v>8.4192760207635331E-3</v>
      </c>
      <c r="G9" s="115">
        <v>8010</v>
      </c>
      <c r="H9" s="116">
        <f>IFERROR(G9/E9-1,"-")</f>
        <v>-0.92205669135033619</v>
      </c>
      <c r="I9" s="115">
        <v>72992</v>
      </c>
      <c r="J9" s="116">
        <f t="shared" si="0"/>
        <v>8.1126092384519346</v>
      </c>
      <c r="K9" s="115">
        <v>102127</v>
      </c>
      <c r="L9" s="116">
        <f t="shared" si="0"/>
        <v>0.39915333187198598</v>
      </c>
      <c r="M9" s="115">
        <v>102161</v>
      </c>
      <c r="N9" s="116">
        <f t="shared" si="0"/>
        <v>3.3291881676733581E-4</v>
      </c>
      <c r="O9" s="116">
        <f>M9/C9-1</f>
        <v>2.4727943557487642E-3</v>
      </c>
    </row>
    <row r="10" spans="1:16" x14ac:dyDescent="0.25">
      <c r="A10" s="1" t="s">
        <v>72</v>
      </c>
      <c r="B10" s="114" t="s">
        <v>73</v>
      </c>
      <c r="C10" s="115">
        <v>100001</v>
      </c>
      <c r="D10" s="116">
        <v>1.4383818711136698E-2</v>
      </c>
      <c r="E10" s="115">
        <v>105310</v>
      </c>
      <c r="F10" s="116">
        <f t="shared" si="0"/>
        <v>5.3089469105308984E-2</v>
      </c>
      <c r="G10" s="115">
        <v>10131</v>
      </c>
      <c r="H10" s="116">
        <f t="shared" si="0"/>
        <v>-0.90379830975216024</v>
      </c>
      <c r="I10" s="115">
        <v>88104</v>
      </c>
      <c r="J10" s="116">
        <f t="shared" si="0"/>
        <v>7.6964761622742071</v>
      </c>
      <c r="K10" s="115">
        <v>102173</v>
      </c>
      <c r="L10" s="116">
        <f t="shared" si="0"/>
        <v>0.15968627985108519</v>
      </c>
      <c r="M10" s="115">
        <v>112246</v>
      </c>
      <c r="N10" s="116">
        <f>IFERROR(M10/K10-1,"-")</f>
        <v>9.8587689507012577E-2</v>
      </c>
      <c r="O10" s="116">
        <f>IFERROR(M10/C10-1,"-")</f>
        <v>0.12244877551224498</v>
      </c>
    </row>
    <row r="11" spans="1:16" x14ac:dyDescent="0.25">
      <c r="A11" s="1" t="s">
        <v>74</v>
      </c>
      <c r="B11" s="114" t="s">
        <v>75</v>
      </c>
      <c r="C11" s="115">
        <v>119259</v>
      </c>
      <c r="D11" s="116">
        <v>2.2602745599067164E-2</v>
      </c>
      <c r="E11" s="115">
        <v>41200</v>
      </c>
      <c r="F11" s="116">
        <f t="shared" si="0"/>
        <v>-0.65453341047635816</v>
      </c>
      <c r="G11" s="115">
        <v>12907</v>
      </c>
      <c r="H11" s="116">
        <f t="shared" si="0"/>
        <v>-0.68672330097087375</v>
      </c>
      <c r="I11" s="115">
        <v>104660</v>
      </c>
      <c r="J11" s="116">
        <f t="shared" si="0"/>
        <v>7.1087781823816538</v>
      </c>
      <c r="K11" s="115">
        <v>114283</v>
      </c>
      <c r="L11" s="116">
        <f t="shared" si="0"/>
        <v>9.1945346837378095E-2</v>
      </c>
      <c r="M11" s="115">
        <v>122937</v>
      </c>
      <c r="N11" s="116">
        <f t="shared" si="0"/>
        <v>7.5724298452088279E-2</v>
      </c>
      <c r="O11" s="116">
        <f t="shared" ref="O11:O15" si="1">IFERROR(M11/C11-1,"-")</f>
        <v>3.084043971524153E-2</v>
      </c>
    </row>
    <row r="12" spans="1:16" x14ac:dyDescent="0.25">
      <c r="A12" s="1" t="s">
        <v>76</v>
      </c>
      <c r="B12" s="114" t="s">
        <v>77</v>
      </c>
      <c r="C12" s="115">
        <v>107270</v>
      </c>
      <c r="D12" s="116">
        <v>1.1914307545728198E-2</v>
      </c>
      <c r="E12" s="115">
        <v>0</v>
      </c>
      <c r="F12" s="116">
        <f t="shared" si="0"/>
        <v>-1</v>
      </c>
      <c r="G12" s="115">
        <v>13736</v>
      </c>
      <c r="H12" s="116" t="str">
        <f t="shared" si="0"/>
        <v>-</v>
      </c>
      <c r="I12" s="115">
        <v>110839</v>
      </c>
      <c r="J12" s="116">
        <f t="shared" si="0"/>
        <v>7.0692341292952818</v>
      </c>
      <c r="K12" s="115">
        <v>112901</v>
      </c>
      <c r="L12" s="116">
        <f t="shared" si="0"/>
        <v>1.8603560118730877E-2</v>
      </c>
      <c r="M12" s="115">
        <v>113542</v>
      </c>
      <c r="N12" s="116">
        <f t="shared" si="0"/>
        <v>5.6775405000841772E-3</v>
      </c>
      <c r="O12" s="116">
        <f t="shared" si="1"/>
        <v>5.8469283117367432E-2</v>
      </c>
    </row>
    <row r="13" spans="1:16" x14ac:dyDescent="0.25">
      <c r="A13" s="1" t="s">
        <v>78</v>
      </c>
      <c r="B13" s="114" t="s">
        <v>79</v>
      </c>
      <c r="C13" s="115">
        <v>104348</v>
      </c>
      <c r="D13" s="116">
        <v>1.965076169909219E-2</v>
      </c>
      <c r="E13" s="115">
        <v>0</v>
      </c>
      <c r="F13" s="116">
        <f t="shared" si="0"/>
        <v>-1</v>
      </c>
      <c r="G13" s="115">
        <v>15428</v>
      </c>
      <c r="H13" s="116" t="str">
        <f t="shared" si="0"/>
        <v>-</v>
      </c>
      <c r="I13" s="115">
        <v>97379</v>
      </c>
      <c r="J13" s="116">
        <f t="shared" si="0"/>
        <v>5.3118356235416124</v>
      </c>
      <c r="K13" s="115">
        <v>96632</v>
      </c>
      <c r="L13" s="116">
        <f t="shared" si="0"/>
        <v>-7.671058441758527E-3</v>
      </c>
      <c r="M13" s="115">
        <v>110622</v>
      </c>
      <c r="N13" s="116">
        <f t="shared" si="0"/>
        <v>0.14477605762066403</v>
      </c>
      <c r="O13" s="116">
        <f t="shared" si="1"/>
        <v>6.0125733123778113E-2</v>
      </c>
    </row>
    <row r="14" spans="1:16" x14ac:dyDescent="0.25">
      <c r="A14" s="1" t="s">
        <v>80</v>
      </c>
      <c r="B14" s="114" t="s">
        <v>81</v>
      </c>
      <c r="C14" s="115">
        <v>109110</v>
      </c>
      <c r="D14" s="116">
        <v>-3.1261375642585132E-2</v>
      </c>
      <c r="E14" s="115">
        <v>0</v>
      </c>
      <c r="F14" s="116">
        <f t="shared" si="0"/>
        <v>-1</v>
      </c>
      <c r="G14" s="115">
        <v>21147</v>
      </c>
      <c r="H14" s="116" t="str">
        <f t="shared" si="0"/>
        <v>-</v>
      </c>
      <c r="I14" s="115">
        <v>99145</v>
      </c>
      <c r="J14" s="116">
        <f t="shared" si="0"/>
        <v>3.6883718730789239</v>
      </c>
      <c r="K14" s="115">
        <v>109784</v>
      </c>
      <c r="L14" s="116">
        <f t="shared" si="0"/>
        <v>0.1073074789449795</v>
      </c>
      <c r="M14" s="115">
        <v>113390</v>
      </c>
      <c r="N14" s="116">
        <f t="shared" si="0"/>
        <v>3.2846316403118747E-2</v>
      </c>
      <c r="O14" s="116">
        <f t="shared" si="1"/>
        <v>3.9226468701310635E-2</v>
      </c>
    </row>
    <row r="15" spans="1:16" x14ac:dyDescent="0.25">
      <c r="A15" s="1" t="s">
        <v>82</v>
      </c>
      <c r="B15" s="114" t="s">
        <v>83</v>
      </c>
      <c r="C15" s="115">
        <v>112094</v>
      </c>
      <c r="D15" s="116">
        <v>-2.4166449029337511E-2</v>
      </c>
      <c r="E15" s="115">
        <v>0</v>
      </c>
      <c r="F15" s="116">
        <f t="shared" si="0"/>
        <v>-1</v>
      </c>
      <c r="G15" s="115">
        <v>42074</v>
      </c>
      <c r="H15" s="116" t="str">
        <f t="shared" si="0"/>
        <v>-</v>
      </c>
      <c r="I15" s="115">
        <v>119732</v>
      </c>
      <c r="J15" s="116">
        <f t="shared" si="0"/>
        <v>1.8457479678661408</v>
      </c>
      <c r="K15" s="115">
        <v>112830</v>
      </c>
      <c r="L15" s="116">
        <f t="shared" si="0"/>
        <v>-5.7645408078040972E-2</v>
      </c>
      <c r="M15" s="115">
        <v>121148</v>
      </c>
      <c r="N15" s="116">
        <f t="shared" si="0"/>
        <v>7.3721527962421263E-2</v>
      </c>
      <c r="O15" s="116">
        <f t="shared" si="1"/>
        <v>8.0771495352115252E-2</v>
      </c>
    </row>
    <row r="16" spans="1:16" x14ac:dyDescent="0.25">
      <c r="A16" s="1" t="s">
        <v>84</v>
      </c>
      <c r="B16" s="114" t="s">
        <v>85</v>
      </c>
      <c r="C16" s="115">
        <v>119564</v>
      </c>
      <c r="D16" s="116">
        <v>-2.328962953886371E-2</v>
      </c>
      <c r="E16" s="115">
        <v>30803</v>
      </c>
      <c r="F16" s="116">
        <f t="shared" si="0"/>
        <v>-0.74237228597236626</v>
      </c>
      <c r="G16" s="115">
        <v>53067</v>
      </c>
      <c r="H16" s="116">
        <f t="shared" si="0"/>
        <v>0.72278674155114753</v>
      </c>
      <c r="I16" s="115">
        <v>117894</v>
      </c>
      <c r="J16" s="116">
        <f t="shared" si="0"/>
        <v>1.2216066481994461</v>
      </c>
      <c r="K16" s="115">
        <v>116797</v>
      </c>
      <c r="L16" s="116">
        <f t="shared" si="0"/>
        <v>-9.3049688703411571E-3</v>
      </c>
      <c r="M16" s="115">
        <v>126181</v>
      </c>
      <c r="N16" s="116">
        <f>IFERROR(M16/K16-1,"-")</f>
        <v>8.0344529397159192E-2</v>
      </c>
      <c r="O16" s="116">
        <f>IFERROR(M16/C16-1,"-")</f>
        <v>5.5342745307952246E-2</v>
      </c>
    </row>
    <row r="17" spans="1:16" x14ac:dyDescent="0.25">
      <c r="A17" s="1" t="s">
        <v>86</v>
      </c>
      <c r="B17" s="114" t="s">
        <v>87</v>
      </c>
      <c r="C17" s="115">
        <v>99309</v>
      </c>
      <c r="D17" s="116">
        <v>-8.5063846253063291E-2</v>
      </c>
      <c r="E17" s="115">
        <v>18180</v>
      </c>
      <c r="F17" s="116">
        <f t="shared" si="0"/>
        <v>-0.81693502099507598</v>
      </c>
      <c r="G17" s="115">
        <v>59020</v>
      </c>
      <c r="H17" s="116">
        <f t="shared" si="0"/>
        <v>2.2464246424642464</v>
      </c>
      <c r="I17" s="115">
        <v>103298</v>
      </c>
      <c r="J17" s="116">
        <f t="shared" si="0"/>
        <v>0.7502202643171807</v>
      </c>
      <c r="K17" s="115">
        <v>107312</v>
      </c>
      <c r="L17" s="116">
        <f t="shared" si="0"/>
        <v>3.8858448372669274E-2</v>
      </c>
      <c r="M17" s="115">
        <v>111150</v>
      </c>
      <c r="N17" s="116">
        <f>IFERROR(M17/K17-1,"-")</f>
        <v>3.5764872521246494E-2</v>
      </c>
      <c r="O17" s="116">
        <f>IFERROR(M17/C17-1,"-")</f>
        <v>0.11923390629248098</v>
      </c>
    </row>
    <row r="18" spans="1:16" x14ac:dyDescent="0.25">
      <c r="A18" s="1" t="s">
        <v>88</v>
      </c>
      <c r="B18" s="114" t="s">
        <v>89</v>
      </c>
      <c r="C18" s="115">
        <v>109838</v>
      </c>
      <c r="D18" s="116">
        <v>-0.10022691340427448</v>
      </c>
      <c r="E18" s="115">
        <v>21674</v>
      </c>
      <c r="F18" s="116">
        <f t="shared" si="0"/>
        <v>-0.80267302754966408</v>
      </c>
      <c r="G18" s="115">
        <v>89457</v>
      </c>
      <c r="H18" s="116">
        <f t="shared" si="0"/>
        <v>3.127387653409615</v>
      </c>
      <c r="I18" s="115">
        <v>113209</v>
      </c>
      <c r="J18" s="116">
        <f t="shared" si="0"/>
        <v>0.26551303978447738</v>
      </c>
      <c r="K18" s="115">
        <v>119521</v>
      </c>
      <c r="L18" s="116">
        <f t="shared" si="0"/>
        <v>5.5755284473849143E-2</v>
      </c>
      <c r="M18" s="115">
        <v>125080</v>
      </c>
      <c r="N18" s="116">
        <f>IFERROR(M18/K18-1,"-")</f>
        <v>4.6510655031333448E-2</v>
      </c>
      <c r="O18" s="116">
        <f>IFERROR(M18/C18-1,"-")</f>
        <v>0.13876800378739595</v>
      </c>
    </row>
    <row r="19" spans="1:16" x14ac:dyDescent="0.25">
      <c r="A19" s="1" t="s">
        <v>90</v>
      </c>
      <c r="B19" s="114" t="s">
        <v>91</v>
      </c>
      <c r="C19" s="115">
        <v>107365</v>
      </c>
      <c r="D19" s="116">
        <v>1.5415898236156522E-2</v>
      </c>
      <c r="E19" s="115">
        <v>16498</v>
      </c>
      <c r="F19" s="116">
        <f t="shared" si="0"/>
        <v>-0.8463372607460532</v>
      </c>
      <c r="G19" s="115">
        <v>88426</v>
      </c>
      <c r="H19" s="116">
        <f t="shared" si="0"/>
        <v>4.3598011880227903</v>
      </c>
      <c r="I19" s="115">
        <v>107366</v>
      </c>
      <c r="J19" s="116">
        <f t="shared" si="0"/>
        <v>0.21419039648972027</v>
      </c>
      <c r="K19" s="115">
        <v>113999</v>
      </c>
      <c r="L19" s="116">
        <f t="shared" si="0"/>
        <v>6.1779334239889794E-2</v>
      </c>
      <c r="M19" s="115">
        <v>113916</v>
      </c>
      <c r="N19" s="116">
        <f>IFERROR(M19/K19-1,"-")</f>
        <v>-7.280765620750751E-4</v>
      </c>
      <c r="O19" s="116">
        <f>IFERROR(M19/C19-1,"-")</f>
        <v>6.1016159828622074E-2</v>
      </c>
    </row>
    <row r="20" spans="1:16" x14ac:dyDescent="0.25">
      <c r="A20" s="1" t="s">
        <v>92</v>
      </c>
      <c r="B20" s="114" t="s">
        <v>93</v>
      </c>
      <c r="C20" s="115">
        <v>109344</v>
      </c>
      <c r="D20" s="116">
        <v>-1.3888387864795626E-2</v>
      </c>
      <c r="E20" s="115">
        <v>17398</v>
      </c>
      <c r="F20" s="116">
        <f t="shared" si="0"/>
        <v>-0.84088747439274214</v>
      </c>
      <c r="G20" s="115">
        <v>78855</v>
      </c>
      <c r="H20" s="116">
        <f t="shared" si="0"/>
        <v>3.5324175192550866</v>
      </c>
      <c r="I20" s="115">
        <v>108917</v>
      </c>
      <c r="J20" s="116">
        <f t="shared" si="0"/>
        <v>0.38123137404096119</v>
      </c>
      <c r="K20" s="115">
        <v>111619</v>
      </c>
      <c r="L20" s="116">
        <f t="shared" si="0"/>
        <v>2.4807881230661799E-2</v>
      </c>
      <c r="M20" s="115">
        <v>115450</v>
      </c>
      <c r="N20" s="116">
        <f>IFERROR(M20/K20-1,"-")</f>
        <v>3.4322113618649119E-2</v>
      </c>
      <c r="O20" s="116">
        <f>IFERROR(M20/C20-1,"-")</f>
        <v>5.5842112964588742E-2</v>
      </c>
    </row>
    <row r="21" spans="1:16" ht="15.75" x14ac:dyDescent="0.25">
      <c r="A21" s="1" t="s">
        <v>0</v>
      </c>
      <c r="B21" s="117" t="s">
        <v>30</v>
      </c>
      <c r="C21" s="118">
        <v>1299411</v>
      </c>
      <c r="D21" s="119">
        <v>-1.7448199829714683E-2</v>
      </c>
      <c r="E21" s="118">
        <v>375345</v>
      </c>
      <c r="F21" s="119">
        <f t="shared" si="0"/>
        <v>-0.71114220212080703</v>
      </c>
      <c r="G21" s="118">
        <v>492258</v>
      </c>
      <c r="H21" s="119">
        <f t="shared" si="0"/>
        <v>0.31148143707788845</v>
      </c>
      <c r="I21" s="118">
        <v>1243535</v>
      </c>
      <c r="J21" s="119">
        <f t="shared" si="0"/>
        <v>1.5261854555944239</v>
      </c>
      <c r="K21" s="118">
        <v>1319978</v>
      </c>
      <c r="L21" s="119">
        <f t="shared" si="0"/>
        <v>6.1472334916186533E-2</v>
      </c>
      <c r="M21" s="118">
        <v>1387823</v>
      </c>
      <c r="N21" s="119">
        <v>5.139858391579244E-2</v>
      </c>
      <c r="O21" s="119">
        <v>6.8040058149423155E-2</v>
      </c>
    </row>
    <row r="22" spans="1:16" ht="6" customHeight="1" x14ac:dyDescent="0.25"/>
    <row r="23" spans="1:16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</row>
    <row r="24" spans="1:16" x14ac:dyDescent="0.25">
      <c r="E24" s="120"/>
      <c r="G24" s="120"/>
      <c r="I24" s="120"/>
      <c r="K24" s="120"/>
      <c r="N24" s="79"/>
    </row>
    <row r="26" spans="1:16" ht="48.75" customHeight="1" thickBot="1" x14ac:dyDescent="0.3">
      <c r="B26" s="270" t="s">
        <v>236</v>
      </c>
      <c r="C26" s="270"/>
      <c r="D26" s="270"/>
      <c r="E26" s="270"/>
      <c r="F26" s="270"/>
      <c r="G26" s="270"/>
      <c r="H26" s="270"/>
      <c r="I26" s="270"/>
      <c r="J26" s="270"/>
      <c r="K26" s="270"/>
      <c r="L26" s="270"/>
      <c r="M26" s="270"/>
      <c r="N26" s="270"/>
      <c r="O26" s="270"/>
      <c r="P26" s="1" t="s">
        <v>94</v>
      </c>
    </row>
    <row r="27" spans="1:16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95</v>
      </c>
    </row>
    <row r="28" spans="1:16" ht="22.5" thickTop="1" thickBot="1" x14ac:dyDescent="0.3">
      <c r="B28" s="121" t="s">
        <v>96</v>
      </c>
      <c r="C28" s="292" t="s">
        <v>97</v>
      </c>
      <c r="D28" s="293"/>
      <c r="E28" s="293"/>
      <c r="F28" s="293"/>
      <c r="G28" s="293"/>
      <c r="H28" s="293"/>
      <c r="I28" s="293"/>
      <c r="J28" s="293"/>
      <c r="K28" s="293"/>
      <c r="L28" s="293"/>
      <c r="M28" s="293"/>
      <c r="N28" s="293"/>
      <c r="O28" s="294"/>
    </row>
    <row r="29" spans="1:16" ht="22.5" thickTop="1" thickBot="1" x14ac:dyDescent="0.3">
      <c r="B29" s="109"/>
      <c r="C29" s="295">
        <f>2019</f>
        <v>2019</v>
      </c>
      <c r="D29" s="296"/>
      <c r="E29" s="297">
        <v>2020</v>
      </c>
      <c r="F29" s="296"/>
      <c r="G29" s="297">
        <v>2021</v>
      </c>
      <c r="H29" s="296"/>
      <c r="I29" s="297">
        <v>2022</v>
      </c>
      <c r="J29" s="296"/>
      <c r="K29" s="297">
        <v>2023</v>
      </c>
      <c r="L29" s="296"/>
      <c r="M29" s="297">
        <v>2024</v>
      </c>
      <c r="N29" s="298"/>
      <c r="O29" s="299"/>
    </row>
    <row r="30" spans="1:16" ht="16.5" thickTop="1" thickBot="1" x14ac:dyDescent="0.3">
      <c r="B30" s="85"/>
      <c r="C30" s="111" t="s">
        <v>69</v>
      </c>
      <c r="D30" s="112" t="str">
        <f>CONCATENATE("var ",RIGHT(2019,2),"/",RIGHT(2018,2))</f>
        <v>var 19/18</v>
      </c>
      <c r="E30" s="113" t="s">
        <v>69</v>
      </c>
      <c r="F30" s="112" t="str">
        <f>CONCATENATE("var ",RIGHT(E29,2),"/",RIGHT(E29-1,2))</f>
        <v>var 20/19</v>
      </c>
      <c r="G30" s="113" t="s">
        <v>69</v>
      </c>
      <c r="H30" s="112" t="str">
        <f>CONCATENATE("var ",RIGHT(G29,2),"/",RIGHT(G29-1,2))</f>
        <v>var 21/20</v>
      </c>
      <c r="I30" s="113" t="s">
        <v>69</v>
      </c>
      <c r="J30" s="112" t="str">
        <f>CONCATENATE("var ",RIGHT(I29,2),"/",RIGHT(I29-1,2))</f>
        <v>var 22/21</v>
      </c>
      <c r="K30" s="113" t="s">
        <v>69</v>
      </c>
      <c r="L30" s="112" t="str">
        <f>CONCATENATE("var ",RIGHT(K29,2),"/",RIGHT(K29-1,2))</f>
        <v>var 23/22</v>
      </c>
      <c r="M30" s="113" t="s">
        <v>69</v>
      </c>
      <c r="N30" s="112" t="str">
        <f>CONCATENATE("var ",RIGHT(M29,2),"/",RIGHT(M29-1,2))</f>
        <v>var 24/23</v>
      </c>
      <c r="O30" s="112" t="str">
        <f>CONCATENATE("var ",RIGHT(M29,2),"/",RIGHT(2019,2))</f>
        <v>var 24/19</v>
      </c>
    </row>
    <row r="31" spans="1:16" x14ac:dyDescent="0.25">
      <c r="B31" s="114" t="s">
        <v>71</v>
      </c>
      <c r="C31" s="115">
        <v>4903</v>
      </c>
      <c r="D31" s="116">
        <v>-0.23854635813014446</v>
      </c>
      <c r="E31" s="115">
        <v>5572</v>
      </c>
      <c r="F31" s="116">
        <f t="shared" ref="F31:L43" si="2">IFERROR(E31/C31-1,"-")</f>
        <v>0.13644707322047722</v>
      </c>
      <c r="G31" s="115">
        <v>1875</v>
      </c>
      <c r="H31" s="116">
        <f t="shared" si="2"/>
        <v>-0.66349605168700654</v>
      </c>
      <c r="I31" s="115">
        <v>4149</v>
      </c>
      <c r="J31" s="116">
        <f t="shared" si="2"/>
        <v>1.2128000000000001</v>
      </c>
      <c r="K31" s="115">
        <v>5690</v>
      </c>
      <c r="L31" s="116">
        <f t="shared" si="2"/>
        <v>0.37141479874668604</v>
      </c>
      <c r="M31" s="115">
        <v>4403</v>
      </c>
      <c r="N31" s="116">
        <f t="shared" ref="N31:N37" si="3">IFERROR(M31/K31-1,"-")</f>
        <v>-0.22618629173989457</v>
      </c>
      <c r="O31" s="116">
        <f>M31/C31-1</f>
        <v>-0.10197838058331632</v>
      </c>
    </row>
    <row r="32" spans="1:16" x14ac:dyDescent="0.25">
      <c r="B32" s="114" t="s">
        <v>73</v>
      </c>
      <c r="C32" s="115">
        <v>6262</v>
      </c>
      <c r="D32" s="116">
        <v>-3.1998763332818037E-2</v>
      </c>
      <c r="E32" s="115">
        <v>6245</v>
      </c>
      <c r="F32" s="116">
        <f t="shared" si="2"/>
        <v>-2.7147876077930899E-3</v>
      </c>
      <c r="G32" s="115">
        <v>3001</v>
      </c>
      <c r="H32" s="116">
        <f t="shared" si="2"/>
        <v>-0.51945556445156127</v>
      </c>
      <c r="I32" s="115">
        <v>5940</v>
      </c>
      <c r="J32" s="116">
        <f t="shared" si="2"/>
        <v>0.97934021992669118</v>
      </c>
      <c r="K32" s="115">
        <v>4224</v>
      </c>
      <c r="L32" s="116">
        <f t="shared" si="2"/>
        <v>-0.28888888888888886</v>
      </c>
      <c r="M32" s="115">
        <v>4931</v>
      </c>
      <c r="N32" s="116">
        <f>IFERROR(M32/K32-1,"-")</f>
        <v>0.16737689393939403</v>
      </c>
      <c r="O32" s="116">
        <f>IFERROR(M32/C32-1,"-")</f>
        <v>-0.21255190035132543</v>
      </c>
    </row>
    <row r="33" spans="2:16" x14ac:dyDescent="0.25">
      <c r="B33" s="114" t="s">
        <v>75</v>
      </c>
      <c r="C33" s="115">
        <v>7306</v>
      </c>
      <c r="D33" s="116">
        <v>-0.35230496453900706</v>
      </c>
      <c r="E33" s="115">
        <v>2136</v>
      </c>
      <c r="F33" s="116">
        <f t="shared" si="2"/>
        <v>-0.70763755817136598</v>
      </c>
      <c r="G33" s="115">
        <v>4249</v>
      </c>
      <c r="H33" s="116">
        <f t="shared" si="2"/>
        <v>0.98923220973782766</v>
      </c>
      <c r="I33" s="115">
        <v>5677</v>
      </c>
      <c r="J33" s="116">
        <f t="shared" si="2"/>
        <v>0.33607907742998355</v>
      </c>
      <c r="K33" s="115">
        <v>6239</v>
      </c>
      <c r="L33" s="116">
        <f t="shared" si="2"/>
        <v>9.8995948564382541E-2</v>
      </c>
      <c r="M33" s="115">
        <v>8729</v>
      </c>
      <c r="N33" s="116">
        <f t="shared" si="3"/>
        <v>0.39910242025965692</v>
      </c>
      <c r="O33" s="116">
        <f t="shared" ref="O33:O37" si="4">IFERROR(M33/C33-1,"-")</f>
        <v>0.19477142075006837</v>
      </c>
    </row>
    <row r="34" spans="2:16" x14ac:dyDescent="0.25">
      <c r="B34" s="114" t="s">
        <v>77</v>
      </c>
      <c r="C34" s="115">
        <v>14185</v>
      </c>
      <c r="D34" s="116">
        <v>0.60409363338233635</v>
      </c>
      <c r="E34" s="115">
        <v>0</v>
      </c>
      <c r="F34" s="116">
        <f t="shared" si="2"/>
        <v>-1</v>
      </c>
      <c r="G34" s="115">
        <v>5396</v>
      </c>
      <c r="H34" s="116" t="str">
        <f t="shared" si="2"/>
        <v>-</v>
      </c>
      <c r="I34" s="115">
        <v>13370</v>
      </c>
      <c r="J34" s="116">
        <f t="shared" si="2"/>
        <v>1.4777613046701261</v>
      </c>
      <c r="K34" s="115">
        <v>12713</v>
      </c>
      <c r="L34" s="116">
        <f t="shared" si="2"/>
        <v>-4.913986537023185E-2</v>
      </c>
      <c r="M34" s="115">
        <v>8246</v>
      </c>
      <c r="N34" s="116">
        <f t="shared" si="3"/>
        <v>-0.35137261071344295</v>
      </c>
      <c r="O34" s="116">
        <f t="shared" si="4"/>
        <v>-0.41868170602749388</v>
      </c>
    </row>
    <row r="35" spans="2:16" x14ac:dyDescent="0.25">
      <c r="B35" s="114" t="s">
        <v>79</v>
      </c>
      <c r="C35" s="115">
        <v>9119</v>
      </c>
      <c r="D35" s="116">
        <v>-9.7128712871287104E-2</v>
      </c>
      <c r="E35" s="115">
        <v>0</v>
      </c>
      <c r="F35" s="116">
        <f t="shared" si="2"/>
        <v>-1</v>
      </c>
      <c r="G35" s="115">
        <v>5693</v>
      </c>
      <c r="H35" s="116" t="str">
        <f t="shared" si="2"/>
        <v>-</v>
      </c>
      <c r="I35" s="115">
        <v>10229</v>
      </c>
      <c r="J35" s="116">
        <f t="shared" si="2"/>
        <v>0.79676796065343414</v>
      </c>
      <c r="K35" s="115">
        <v>8043</v>
      </c>
      <c r="L35" s="116">
        <f t="shared" si="2"/>
        <v>-0.21370612963143998</v>
      </c>
      <c r="M35" s="115">
        <v>9596</v>
      </c>
      <c r="N35" s="116">
        <f t="shared" si="3"/>
        <v>0.19308715653363162</v>
      </c>
      <c r="O35" s="116">
        <f t="shared" si="4"/>
        <v>5.2308367145520451E-2</v>
      </c>
    </row>
    <row r="36" spans="2:16" x14ac:dyDescent="0.25">
      <c r="B36" s="114" t="s">
        <v>81</v>
      </c>
      <c r="C36" s="115">
        <v>13027</v>
      </c>
      <c r="D36" s="116">
        <v>0.10698504418762744</v>
      </c>
      <c r="E36" s="115">
        <v>0</v>
      </c>
      <c r="F36" s="116">
        <f t="shared" si="2"/>
        <v>-1</v>
      </c>
      <c r="G36" s="115">
        <v>6523</v>
      </c>
      <c r="H36" s="116" t="str">
        <f t="shared" si="2"/>
        <v>-</v>
      </c>
      <c r="I36" s="115">
        <v>11920</v>
      </c>
      <c r="J36" s="116">
        <f t="shared" si="2"/>
        <v>0.82738003985896058</v>
      </c>
      <c r="K36" s="115">
        <v>12303</v>
      </c>
      <c r="L36" s="116">
        <f t="shared" si="2"/>
        <v>3.213087248322144E-2</v>
      </c>
      <c r="M36" s="115">
        <v>10664</v>
      </c>
      <c r="N36" s="116">
        <f t="shared" si="3"/>
        <v>-0.13321953994960578</v>
      </c>
      <c r="O36" s="116">
        <f t="shared" si="4"/>
        <v>-0.18139249251554468</v>
      </c>
    </row>
    <row r="37" spans="2:16" x14ac:dyDescent="0.25">
      <c r="B37" s="114" t="s">
        <v>83</v>
      </c>
      <c r="C37" s="115">
        <v>15713</v>
      </c>
      <c r="D37" s="116">
        <v>-7.1610044313146215E-2</v>
      </c>
      <c r="E37" s="115">
        <v>0</v>
      </c>
      <c r="F37" s="116">
        <f t="shared" si="2"/>
        <v>-1</v>
      </c>
      <c r="G37" s="115">
        <v>14397</v>
      </c>
      <c r="H37" s="116" t="str">
        <f t="shared" si="2"/>
        <v>-</v>
      </c>
      <c r="I37" s="115">
        <v>18621</v>
      </c>
      <c r="J37" s="116">
        <f t="shared" si="2"/>
        <v>0.29339445717857893</v>
      </c>
      <c r="K37" s="115">
        <v>14490</v>
      </c>
      <c r="L37" s="116">
        <f t="shared" si="2"/>
        <v>-0.22184630256162396</v>
      </c>
      <c r="M37" s="115">
        <v>14582</v>
      </c>
      <c r="N37" s="116">
        <f t="shared" si="3"/>
        <v>6.3492063492063266E-3</v>
      </c>
      <c r="O37" s="116">
        <f t="shared" si="4"/>
        <v>-7.1978616432253562E-2</v>
      </c>
    </row>
    <row r="38" spans="2:16" x14ac:dyDescent="0.25">
      <c r="B38" s="114" t="s">
        <v>85</v>
      </c>
      <c r="C38" s="115">
        <v>21245</v>
      </c>
      <c r="D38" s="116">
        <v>-4.2759304316481894E-2</v>
      </c>
      <c r="E38" s="115">
        <v>13164</v>
      </c>
      <c r="F38" s="116">
        <f t="shared" si="2"/>
        <v>-0.38037185220051772</v>
      </c>
      <c r="G38" s="115">
        <v>12562</v>
      </c>
      <c r="H38" s="116">
        <f t="shared" si="2"/>
        <v>-4.5730780917654257E-2</v>
      </c>
      <c r="I38" s="115">
        <v>19560</v>
      </c>
      <c r="J38" s="116">
        <f t="shared" si="2"/>
        <v>0.55707689858302811</v>
      </c>
      <c r="K38" s="115">
        <v>19950</v>
      </c>
      <c r="L38" s="116">
        <f t="shared" si="2"/>
        <v>1.9938650306748462E-2</v>
      </c>
      <c r="M38" s="115">
        <v>19201</v>
      </c>
      <c r="N38" s="116">
        <f>IFERROR(M38/K38-1,"-")</f>
        <v>-3.7543859649122768E-2</v>
      </c>
      <c r="O38" s="116">
        <f>IFERROR(M38/C38-1,"-")</f>
        <v>-9.6210873146622689E-2</v>
      </c>
    </row>
    <row r="39" spans="2:16" x14ac:dyDescent="0.25">
      <c r="B39" s="114" t="s">
        <v>87</v>
      </c>
      <c r="C39" s="115">
        <v>9328</v>
      </c>
      <c r="D39" s="116">
        <v>-0.29392173189009163</v>
      </c>
      <c r="E39" s="115">
        <v>7078</v>
      </c>
      <c r="F39" s="116">
        <f t="shared" si="2"/>
        <v>-0.24120926243567753</v>
      </c>
      <c r="G39" s="115">
        <v>8593</v>
      </c>
      <c r="H39" s="116">
        <f t="shared" si="2"/>
        <v>0.21404351511726483</v>
      </c>
      <c r="I39" s="115">
        <v>11009</v>
      </c>
      <c r="J39" s="116">
        <f t="shared" si="2"/>
        <v>0.28115908297451409</v>
      </c>
      <c r="K39" s="115">
        <v>10743</v>
      </c>
      <c r="L39" s="116">
        <f t="shared" si="2"/>
        <v>-2.4162049232446137E-2</v>
      </c>
      <c r="M39" s="115">
        <v>10757</v>
      </c>
      <c r="N39" s="116">
        <f>IFERROR(M39/K39-1,"-")</f>
        <v>1.3031741599180968E-3</v>
      </c>
      <c r="O39" s="116">
        <f>IFERROR(M39/C39-1,"-")</f>
        <v>0.15319468267581482</v>
      </c>
    </row>
    <row r="40" spans="2:16" x14ac:dyDescent="0.25">
      <c r="B40" s="114" t="s">
        <v>89</v>
      </c>
      <c r="C40" s="115">
        <v>10671</v>
      </c>
      <c r="D40" s="116">
        <v>6.6673330667732955E-2</v>
      </c>
      <c r="E40" s="115">
        <v>7771</v>
      </c>
      <c r="F40" s="116">
        <f t="shared" si="2"/>
        <v>-0.27176459563302413</v>
      </c>
      <c r="G40" s="115">
        <v>7600</v>
      </c>
      <c r="H40" s="116">
        <f t="shared" si="2"/>
        <v>-2.2004889975550168E-2</v>
      </c>
      <c r="I40" s="115">
        <v>9548</v>
      </c>
      <c r="J40" s="116">
        <f t="shared" si="2"/>
        <v>0.25631578947368427</v>
      </c>
      <c r="K40" s="115">
        <v>10093</v>
      </c>
      <c r="L40" s="116">
        <f t="shared" si="2"/>
        <v>5.7080016757436125E-2</v>
      </c>
      <c r="M40" s="115">
        <v>9833</v>
      </c>
      <c r="N40" s="116">
        <f>IFERROR(M40/K40-1,"-")</f>
        <v>-2.5760428019419357E-2</v>
      </c>
      <c r="O40" s="116">
        <f>IFERROR(M40/C40-1,"-")</f>
        <v>-7.8530596944991093E-2</v>
      </c>
    </row>
    <row r="41" spans="2:16" x14ac:dyDescent="0.25">
      <c r="B41" s="114" t="s">
        <v>91</v>
      </c>
      <c r="C41" s="115">
        <v>7624</v>
      </c>
      <c r="D41" s="116">
        <v>0.10221194159317615</v>
      </c>
      <c r="E41" s="115">
        <v>2621</v>
      </c>
      <c r="F41" s="116">
        <f t="shared" si="2"/>
        <v>-0.6562172088142707</v>
      </c>
      <c r="G41" s="115">
        <v>6036</v>
      </c>
      <c r="H41" s="116">
        <f t="shared" si="2"/>
        <v>1.3029378099961848</v>
      </c>
      <c r="I41" s="115">
        <v>5905</v>
      </c>
      <c r="J41" s="116">
        <f t="shared" si="2"/>
        <v>-2.1703114645460597E-2</v>
      </c>
      <c r="K41" s="115">
        <v>7021</v>
      </c>
      <c r="L41" s="116">
        <f t="shared" si="2"/>
        <v>0.18899237933954272</v>
      </c>
      <c r="M41" s="115">
        <v>6177</v>
      </c>
      <c r="N41" s="116">
        <f>IFERROR(M41/K41-1,"-")</f>
        <v>-0.12021079618287989</v>
      </c>
      <c r="O41" s="116">
        <f>IFERROR(M41/C41-1,"-")</f>
        <v>-0.18979538300104937</v>
      </c>
    </row>
    <row r="42" spans="2:16" x14ac:dyDescent="0.25">
      <c r="B42" s="114" t="s">
        <v>93</v>
      </c>
      <c r="C42" s="115">
        <v>8436</v>
      </c>
      <c r="D42" s="116">
        <v>3.2305433186490484E-2</v>
      </c>
      <c r="E42" s="115">
        <v>2321</v>
      </c>
      <c r="F42" s="116">
        <f t="shared" si="2"/>
        <v>-0.7248696064485538</v>
      </c>
      <c r="G42" s="115">
        <v>7543</v>
      </c>
      <c r="H42" s="116">
        <f t="shared" si="2"/>
        <v>2.2498922878069796</v>
      </c>
      <c r="I42" s="115">
        <v>8023</v>
      </c>
      <c r="J42" s="116">
        <f t="shared" si="2"/>
        <v>6.363515842502987E-2</v>
      </c>
      <c r="K42" s="115">
        <v>7457</v>
      </c>
      <c r="L42" s="116">
        <f t="shared" si="2"/>
        <v>-7.0547176866508798E-2</v>
      </c>
      <c r="M42" s="115">
        <v>7541</v>
      </c>
      <c r="N42" s="116">
        <f>IFERROR(M42/K42-1,"-")</f>
        <v>1.1264583612712986E-2</v>
      </c>
      <c r="O42" s="116">
        <f>IFERROR(M42/C42-1,"-")</f>
        <v>-0.10609293504030348</v>
      </c>
    </row>
    <row r="43" spans="2:16" ht="15.75" x14ac:dyDescent="0.25">
      <c r="B43" s="117" t="s">
        <v>30</v>
      </c>
      <c r="C43" s="118">
        <v>127819</v>
      </c>
      <c r="D43" s="119">
        <v>-3.4030622269917377E-2</v>
      </c>
      <c r="E43" s="118">
        <v>51760</v>
      </c>
      <c r="F43" s="119">
        <f t="shared" si="2"/>
        <v>-0.59505237875433226</v>
      </c>
      <c r="G43" s="118">
        <v>83468</v>
      </c>
      <c r="H43" s="119">
        <f t="shared" si="2"/>
        <v>0.61259659969088109</v>
      </c>
      <c r="I43" s="118">
        <v>123951</v>
      </c>
      <c r="J43" s="119">
        <f t="shared" si="2"/>
        <v>0.48501222025207258</v>
      </c>
      <c r="K43" s="118">
        <v>118966</v>
      </c>
      <c r="L43" s="119">
        <f t="shared" si="2"/>
        <v>-4.0217505304515511E-2</v>
      </c>
      <c r="M43" s="118">
        <v>114660</v>
      </c>
      <c r="N43" s="119">
        <v>-3.6195215439705497E-2</v>
      </c>
      <c r="O43" s="119">
        <v>-0.10295026560996412</v>
      </c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</row>
    <row r="46" spans="2:16" x14ac:dyDescent="0.25">
      <c r="C46" s="120"/>
    </row>
    <row r="47" spans="2:16" x14ac:dyDescent="0.25">
      <c r="E47" s="120"/>
      <c r="G47" s="120"/>
      <c r="I47" s="120"/>
      <c r="K47" s="122"/>
    </row>
    <row r="48" spans="2:16" ht="48.75" customHeight="1" thickBot="1" x14ac:dyDescent="0.3">
      <c r="B48" s="270" t="s">
        <v>237</v>
      </c>
      <c r="C48" s="270"/>
      <c r="D48" s="270"/>
      <c r="E48" s="270"/>
      <c r="F48" s="270"/>
      <c r="G48" s="270"/>
      <c r="H48" s="270"/>
      <c r="I48" s="270"/>
      <c r="J48" s="270"/>
      <c r="K48" s="270"/>
      <c r="L48" s="270"/>
      <c r="M48" s="270"/>
      <c r="N48" s="270"/>
      <c r="O48" s="270"/>
      <c r="P48" s="1" t="s">
        <v>98</v>
      </c>
    </row>
    <row r="49" spans="1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99</v>
      </c>
    </row>
    <row r="50" spans="1:16" ht="22.5" thickTop="1" thickBot="1" x14ac:dyDescent="0.3">
      <c r="B50" s="109"/>
      <c r="C50" s="292" t="s">
        <v>100</v>
      </c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4"/>
    </row>
    <row r="51" spans="1:16" ht="22.5" thickTop="1" thickBot="1" x14ac:dyDescent="0.3">
      <c r="B51" s="109"/>
      <c r="C51" s="295">
        <f>2019</f>
        <v>2019</v>
      </c>
      <c r="D51" s="296"/>
      <c r="E51" s="297">
        <v>2020</v>
      </c>
      <c r="F51" s="296"/>
      <c r="G51" s="297">
        <v>2021</v>
      </c>
      <c r="H51" s="296"/>
      <c r="I51" s="297">
        <v>2022</v>
      </c>
      <c r="J51" s="296"/>
      <c r="K51" s="297">
        <v>2023</v>
      </c>
      <c r="L51" s="296"/>
      <c r="M51" s="297">
        <v>2024</v>
      </c>
      <c r="N51" s="298"/>
      <c r="O51" s="299"/>
    </row>
    <row r="52" spans="1:16" ht="16.5" thickTop="1" thickBot="1" x14ac:dyDescent="0.3">
      <c r="B52" s="85"/>
      <c r="C52" s="111" t="s">
        <v>69</v>
      </c>
      <c r="D52" s="112" t="str">
        <f>CONCATENATE("var ",RIGHT(2019,2),"/",RIGHT(2018,2))</f>
        <v>var 19/18</v>
      </c>
      <c r="E52" s="113" t="s">
        <v>69</v>
      </c>
      <c r="F52" s="112" t="str">
        <f>CONCATENATE("var ",RIGHT(E51,2),"/",RIGHT(E51-1,2))</f>
        <v>var 20/19</v>
      </c>
      <c r="G52" s="113" t="s">
        <v>69</v>
      </c>
      <c r="H52" s="112" t="str">
        <f>CONCATENATE("var ",RIGHT(G51,2),"/",RIGHT(G51-1,2))</f>
        <v>var 21/20</v>
      </c>
      <c r="I52" s="113" t="s">
        <v>69</v>
      </c>
      <c r="J52" s="112" t="str">
        <f>CONCATENATE("var ",RIGHT(I51,2),"/",RIGHT(I51-1,2))</f>
        <v>var 22/21</v>
      </c>
      <c r="K52" s="113" t="s">
        <v>69</v>
      </c>
      <c r="L52" s="112" t="str">
        <f>CONCATENATE("var ",RIGHT(K51,2),"/",RIGHT(K51-1,2))</f>
        <v>var 23/22</v>
      </c>
      <c r="M52" s="113" t="s">
        <v>69</v>
      </c>
      <c r="N52" s="112" t="str">
        <f>CONCATENATE("var ",RIGHT(M51,2),"/",RIGHT(M51-1,2))</f>
        <v>var 24/23</v>
      </c>
      <c r="O52" s="112" t="str">
        <f>CONCATENATE("var ",RIGHT(M51,2),"/",RIGHT(2019,2))</f>
        <v>var 24/19</v>
      </c>
    </row>
    <row r="53" spans="1:16" x14ac:dyDescent="0.25">
      <c r="A53" s="1">
        <v>1</v>
      </c>
      <c r="B53" s="114" t="s">
        <v>71</v>
      </c>
      <c r="C53" s="115">
        <v>3885</v>
      </c>
      <c r="D53" s="116">
        <v>-0.22655783396376672</v>
      </c>
      <c r="E53" s="115">
        <v>3650</v>
      </c>
      <c r="F53" s="116">
        <f>IFERROR(E53/C53-1,"-")</f>
        <v>-6.0489060489060442E-2</v>
      </c>
      <c r="G53" s="115">
        <v>295</v>
      </c>
      <c r="H53" s="116">
        <f>IFERROR(G53/E53-1,"-")</f>
        <v>-0.91917808219178077</v>
      </c>
      <c r="I53" s="115">
        <v>2603</v>
      </c>
      <c r="J53" s="116">
        <f>IFERROR(I53/G53-1,"-")</f>
        <v>7.8237288135593221</v>
      </c>
      <c r="K53" s="115">
        <v>4265</v>
      </c>
      <c r="L53" s="116">
        <f>IFERROR(K53/I53-1,"-")</f>
        <v>0.63849404533230891</v>
      </c>
      <c r="M53" s="115">
        <v>3219</v>
      </c>
      <c r="N53" s="116">
        <f t="shared" ref="N53:N59" si="5">IFERROR(M53/K53-1,"-")</f>
        <v>-0.24525205158264951</v>
      </c>
      <c r="O53" s="116">
        <f>IFERROR(M53/C53-1,"-")</f>
        <v>-0.17142857142857137</v>
      </c>
    </row>
    <row r="54" spans="1:16" x14ac:dyDescent="0.25">
      <c r="A54" s="1">
        <v>2</v>
      </c>
      <c r="B54" s="114" t="s">
        <v>73</v>
      </c>
      <c r="C54" s="115">
        <v>4436</v>
      </c>
      <c r="D54" s="116">
        <v>-0.12435846821950258</v>
      </c>
      <c r="E54" s="115">
        <v>3952</v>
      </c>
      <c r="F54" s="116">
        <f t="shared" ref="F54:L65" si="6">IFERROR(E54/C54-1,"-")</f>
        <v>-0.109107303877367</v>
      </c>
      <c r="G54" s="115">
        <v>722</v>
      </c>
      <c r="H54" s="116">
        <f t="shared" si="6"/>
        <v>-0.81730769230769229</v>
      </c>
      <c r="I54" s="115">
        <v>3449</v>
      </c>
      <c r="J54" s="116">
        <f t="shared" si="6"/>
        <v>3.7770083102493075</v>
      </c>
      <c r="K54" s="115">
        <v>2830</v>
      </c>
      <c r="L54" s="116">
        <f t="shared" si="6"/>
        <v>-0.17947231081472892</v>
      </c>
      <c r="M54" s="115">
        <v>3176</v>
      </c>
      <c r="N54" s="116">
        <f t="shared" si="5"/>
        <v>0.12226148409894</v>
      </c>
      <c r="O54" s="116">
        <f>IFERROR(M54/C54-1,"-")</f>
        <v>-0.28403967538322816</v>
      </c>
    </row>
    <row r="55" spans="1:16" x14ac:dyDescent="0.25">
      <c r="A55" s="1">
        <v>3</v>
      </c>
      <c r="B55" s="114" t="s">
        <v>75</v>
      </c>
      <c r="C55" s="115">
        <v>4910</v>
      </c>
      <c r="D55" s="116">
        <v>-0.36242046487469159</v>
      </c>
      <c r="E55" s="115">
        <v>1272</v>
      </c>
      <c r="F55" s="116">
        <f t="shared" si="6"/>
        <v>-0.74093686354378818</v>
      </c>
      <c r="G55" s="115">
        <v>838</v>
      </c>
      <c r="H55" s="116">
        <f t="shared" si="6"/>
        <v>-0.3411949685534591</v>
      </c>
      <c r="I55" s="115">
        <v>3256</v>
      </c>
      <c r="J55" s="116">
        <f t="shared" si="6"/>
        <v>2.8854415274463006</v>
      </c>
      <c r="K55" s="115">
        <v>4198</v>
      </c>
      <c r="L55" s="116">
        <f t="shared" si="6"/>
        <v>0.28931203931203942</v>
      </c>
      <c r="M55" s="115">
        <v>4814</v>
      </c>
      <c r="N55" s="116">
        <f t="shared" si="5"/>
        <v>0.14673654121010005</v>
      </c>
      <c r="O55" s="116">
        <f t="shared" ref="O55:O59" si="7">IFERROR(M55/C55-1,"-")</f>
        <v>-1.9551934826883888E-2</v>
      </c>
    </row>
    <row r="56" spans="1:16" x14ac:dyDescent="0.25">
      <c r="A56" s="1">
        <v>4</v>
      </c>
      <c r="B56" s="114" t="s">
        <v>77</v>
      </c>
      <c r="C56" s="115">
        <v>9560</v>
      </c>
      <c r="D56" s="116">
        <v>0.56927117531188443</v>
      </c>
      <c r="E56" s="115">
        <v>0</v>
      </c>
      <c r="F56" s="116">
        <f t="shared" si="6"/>
        <v>-1</v>
      </c>
      <c r="G56" s="115">
        <v>788</v>
      </c>
      <c r="H56" s="116" t="str">
        <f t="shared" si="6"/>
        <v>-</v>
      </c>
      <c r="I56" s="115">
        <v>8246</v>
      </c>
      <c r="J56" s="116">
        <f t="shared" si="6"/>
        <v>9.4644670050761412</v>
      </c>
      <c r="K56" s="115">
        <v>7014</v>
      </c>
      <c r="L56" s="116">
        <f t="shared" si="6"/>
        <v>-0.14940577249575548</v>
      </c>
      <c r="M56" s="115">
        <v>4307</v>
      </c>
      <c r="N56" s="116">
        <f t="shared" si="5"/>
        <v>-0.38594240091246079</v>
      </c>
      <c r="O56" s="116">
        <f t="shared" si="7"/>
        <v>-0.54947698744769879</v>
      </c>
    </row>
    <row r="57" spans="1:16" x14ac:dyDescent="0.25">
      <c r="A57" s="1">
        <v>5</v>
      </c>
      <c r="B57" s="114" t="s">
        <v>79</v>
      </c>
      <c r="C57" s="115">
        <v>4441</v>
      </c>
      <c r="D57" s="116">
        <v>-0.31718942189421895</v>
      </c>
      <c r="E57" s="115">
        <v>0</v>
      </c>
      <c r="F57" s="116">
        <f t="shared" si="6"/>
        <v>-1</v>
      </c>
      <c r="G57" s="115">
        <v>1163</v>
      </c>
      <c r="H57" s="116" t="str">
        <f t="shared" si="6"/>
        <v>-</v>
      </c>
      <c r="I57" s="115">
        <v>5450</v>
      </c>
      <c r="J57" s="116">
        <f t="shared" si="6"/>
        <v>3.6861564918314702</v>
      </c>
      <c r="K57" s="115">
        <v>4156</v>
      </c>
      <c r="L57" s="116">
        <f t="shared" si="6"/>
        <v>-0.23743119266055046</v>
      </c>
      <c r="M57" s="115">
        <v>5457</v>
      </c>
      <c r="N57" s="116">
        <f t="shared" si="5"/>
        <v>0.313041385948027</v>
      </c>
      <c r="O57" s="116">
        <f t="shared" si="7"/>
        <v>0.22877730240936733</v>
      </c>
    </row>
    <row r="58" spans="1:16" x14ac:dyDescent="0.25">
      <c r="A58" s="1">
        <v>6</v>
      </c>
      <c r="B58" s="114" t="s">
        <v>81</v>
      </c>
      <c r="C58" s="115">
        <v>6211</v>
      </c>
      <c r="D58" s="116">
        <v>-0.17898215465961664</v>
      </c>
      <c r="E58" s="115">
        <v>0</v>
      </c>
      <c r="F58" s="116">
        <f t="shared" si="6"/>
        <v>-1</v>
      </c>
      <c r="G58" s="115">
        <v>2126</v>
      </c>
      <c r="H58" s="116" t="str">
        <f t="shared" si="6"/>
        <v>-</v>
      </c>
      <c r="I58" s="115">
        <v>7306</v>
      </c>
      <c r="J58" s="116">
        <f t="shared" si="6"/>
        <v>2.436500470366886</v>
      </c>
      <c r="K58" s="115">
        <v>6696</v>
      </c>
      <c r="L58" s="116">
        <f t="shared" si="6"/>
        <v>-8.3493019436079896E-2</v>
      </c>
      <c r="M58" s="115">
        <v>5557</v>
      </c>
      <c r="N58" s="116">
        <f t="shared" si="5"/>
        <v>-0.17010155316606934</v>
      </c>
      <c r="O58" s="116">
        <f t="shared" si="7"/>
        <v>-0.10529705361455477</v>
      </c>
    </row>
    <row r="59" spans="1:16" x14ac:dyDescent="0.25">
      <c r="A59" s="1">
        <v>7</v>
      </c>
      <c r="B59" s="114" t="s">
        <v>83</v>
      </c>
      <c r="C59" s="115">
        <v>8836</v>
      </c>
      <c r="D59" s="116">
        <v>-0.20468046804680473</v>
      </c>
      <c r="E59" s="115">
        <v>0</v>
      </c>
      <c r="F59" s="116">
        <f t="shared" si="6"/>
        <v>-1</v>
      </c>
      <c r="G59" s="115">
        <v>6433</v>
      </c>
      <c r="H59" s="116" t="str">
        <f t="shared" si="6"/>
        <v>-</v>
      </c>
      <c r="I59" s="115">
        <v>10472</v>
      </c>
      <c r="J59" s="116">
        <f t="shared" si="6"/>
        <v>0.62785636561479863</v>
      </c>
      <c r="K59" s="115">
        <v>7620</v>
      </c>
      <c r="L59" s="116">
        <f t="shared" si="6"/>
        <v>-0.2723453017570665</v>
      </c>
      <c r="M59" s="115">
        <v>7599</v>
      </c>
      <c r="N59" s="116">
        <f t="shared" si="5"/>
        <v>-2.7559055118110409E-3</v>
      </c>
      <c r="O59" s="116">
        <f t="shared" si="7"/>
        <v>-0.13999547306473514</v>
      </c>
    </row>
    <row r="60" spans="1:16" x14ac:dyDescent="0.25">
      <c r="A60" s="1">
        <v>8</v>
      </c>
      <c r="B60" s="114" t="s">
        <v>85</v>
      </c>
      <c r="C60" s="115">
        <v>11624</v>
      </c>
      <c r="D60" s="116">
        <v>-0.21797631862217437</v>
      </c>
      <c r="E60" s="115">
        <v>6200</v>
      </c>
      <c r="F60" s="116">
        <f t="shared" si="6"/>
        <v>-0.46662078458362011</v>
      </c>
      <c r="G60" s="115">
        <v>8300</v>
      </c>
      <c r="H60" s="116">
        <f t="shared" si="6"/>
        <v>0.33870967741935476</v>
      </c>
      <c r="I60" s="115">
        <v>11207</v>
      </c>
      <c r="J60" s="116">
        <f t="shared" si="6"/>
        <v>0.35024096385542158</v>
      </c>
      <c r="K60" s="115">
        <v>9492</v>
      </c>
      <c r="L60" s="116">
        <f t="shared" si="6"/>
        <v>-0.1530293566520925</v>
      </c>
      <c r="M60" s="115">
        <v>9450</v>
      </c>
      <c r="N60" s="116">
        <f>IFERROR(M60/K60-1,"-")</f>
        <v>-4.4247787610619538E-3</v>
      </c>
      <c r="O60" s="116">
        <f>IFERROR(M60/C60-1,"-")</f>
        <v>-0.18702684101858225</v>
      </c>
    </row>
    <row r="61" spans="1:16" x14ac:dyDescent="0.25">
      <c r="A61" s="1">
        <v>9</v>
      </c>
      <c r="B61" s="114" t="s">
        <v>87</v>
      </c>
      <c r="C61" s="115">
        <v>6300</v>
      </c>
      <c r="D61" s="116">
        <v>-0.23441487422530072</v>
      </c>
      <c r="E61" s="115">
        <v>2978</v>
      </c>
      <c r="F61" s="116">
        <f t="shared" si="6"/>
        <v>-0.52730158730158738</v>
      </c>
      <c r="G61" s="115">
        <v>5769</v>
      </c>
      <c r="H61" s="116">
        <f t="shared" si="6"/>
        <v>0.93720617864338474</v>
      </c>
      <c r="I61" s="115">
        <v>7045</v>
      </c>
      <c r="J61" s="116">
        <f t="shared" si="6"/>
        <v>0.22118218062055806</v>
      </c>
      <c r="K61" s="115">
        <v>6112</v>
      </c>
      <c r="L61" s="116">
        <f t="shared" si="6"/>
        <v>-0.13243435060326469</v>
      </c>
      <c r="M61" s="115">
        <v>6082</v>
      </c>
      <c r="N61" s="116">
        <f>IFERROR(M61/K61-1,"-")</f>
        <v>-4.9083769633507801E-3</v>
      </c>
      <c r="O61" s="116">
        <f>IFERROR(M61/C61-1,"-")</f>
        <v>-3.4603174603174636E-2</v>
      </c>
    </row>
    <row r="62" spans="1:16" x14ac:dyDescent="0.25">
      <c r="A62" s="1">
        <v>10</v>
      </c>
      <c r="B62" s="114" t="s">
        <v>89</v>
      </c>
      <c r="C62" s="115">
        <v>6028</v>
      </c>
      <c r="D62" s="116">
        <v>-0.14629655856111035</v>
      </c>
      <c r="E62" s="115">
        <v>3362</v>
      </c>
      <c r="F62" s="116">
        <f t="shared" si="6"/>
        <v>-0.4422694094226941</v>
      </c>
      <c r="G62" s="115">
        <v>4743</v>
      </c>
      <c r="H62" s="116">
        <f t="shared" si="6"/>
        <v>0.41076740035693038</v>
      </c>
      <c r="I62" s="115">
        <v>6519</v>
      </c>
      <c r="J62" s="116">
        <f t="shared" si="6"/>
        <v>0.37444655281467432</v>
      </c>
      <c r="K62" s="115">
        <v>5748</v>
      </c>
      <c r="L62" s="116">
        <f t="shared" si="6"/>
        <v>-0.11826967326277038</v>
      </c>
      <c r="M62" s="115">
        <v>5830</v>
      </c>
      <c r="N62" s="116">
        <f>IFERROR(M62/K62-1,"-")</f>
        <v>1.4265831593597733E-2</v>
      </c>
      <c r="O62" s="116">
        <f>IFERROR(M62/C62-1,"-")</f>
        <v>-3.2846715328467169E-2</v>
      </c>
    </row>
    <row r="63" spans="1:16" x14ac:dyDescent="0.25">
      <c r="A63" s="1">
        <v>11</v>
      </c>
      <c r="B63" s="114" t="s">
        <v>91</v>
      </c>
      <c r="C63" s="115">
        <v>4798</v>
      </c>
      <c r="D63" s="116">
        <v>-3.8476953907815581E-2</v>
      </c>
      <c r="E63" s="115">
        <v>1184</v>
      </c>
      <c r="F63" s="116">
        <f t="shared" si="6"/>
        <v>-0.75323051271363073</v>
      </c>
      <c r="G63" s="115">
        <v>3917</v>
      </c>
      <c r="H63" s="116">
        <f t="shared" si="6"/>
        <v>2.3082770270270272</v>
      </c>
      <c r="I63" s="115">
        <v>4255</v>
      </c>
      <c r="J63" s="116">
        <f t="shared" si="6"/>
        <v>8.6290528465662542E-2</v>
      </c>
      <c r="K63" s="115">
        <v>4279</v>
      </c>
      <c r="L63" s="116">
        <f t="shared" si="6"/>
        <v>5.640423031727293E-3</v>
      </c>
      <c r="M63" s="115">
        <v>4123</v>
      </c>
      <c r="N63" s="116">
        <f>IFERROR(M63/K63-1,"-")</f>
        <v>-3.6457116148632895E-2</v>
      </c>
      <c r="O63" s="116">
        <f>IFERROR(M63/C63-1,"-")</f>
        <v>-0.14068361817423924</v>
      </c>
    </row>
    <row r="64" spans="1:16" x14ac:dyDescent="0.25">
      <c r="A64" s="1">
        <v>12</v>
      </c>
      <c r="B64" s="114" t="s">
        <v>93</v>
      </c>
      <c r="C64" s="115">
        <v>5462</v>
      </c>
      <c r="D64" s="116">
        <v>-0.10208778563208942</v>
      </c>
      <c r="E64" s="115">
        <v>1021</v>
      </c>
      <c r="F64" s="116">
        <f t="shared" si="6"/>
        <v>-0.81307213474917617</v>
      </c>
      <c r="G64" s="115">
        <v>4892</v>
      </c>
      <c r="H64" s="116">
        <f t="shared" si="6"/>
        <v>3.7913809990205678</v>
      </c>
      <c r="I64" s="115">
        <v>6049</v>
      </c>
      <c r="J64" s="116">
        <f t="shared" si="6"/>
        <v>0.23650858544562547</v>
      </c>
      <c r="K64" s="115">
        <v>4654</v>
      </c>
      <c r="L64" s="116">
        <f t="shared" si="6"/>
        <v>-0.23061663084807404</v>
      </c>
      <c r="M64" s="115">
        <v>4801</v>
      </c>
      <c r="N64" s="116">
        <f>IFERROR(M64/K64-1,"-")</f>
        <v>3.1585732703051095E-2</v>
      </c>
      <c r="O64" s="116">
        <f>IFERROR(M64/C64-1,"-")</f>
        <v>-0.12101794214573414</v>
      </c>
    </row>
    <row r="65" spans="1:16" ht="15.75" x14ac:dyDescent="0.25">
      <c r="B65" s="117" t="s">
        <v>30</v>
      </c>
      <c r="C65" s="118">
        <v>76491</v>
      </c>
      <c r="D65" s="119">
        <v>-0.15281100478468901</v>
      </c>
      <c r="E65" s="118">
        <v>26848</v>
      </c>
      <c r="F65" s="119">
        <f t="shared" si="6"/>
        <v>-0.64900445804081519</v>
      </c>
      <c r="G65" s="118">
        <v>39986</v>
      </c>
      <c r="H65" s="119">
        <f t="shared" si="6"/>
        <v>0.48934743742550646</v>
      </c>
      <c r="I65" s="118">
        <v>75857</v>
      </c>
      <c r="J65" s="119">
        <f t="shared" si="6"/>
        <v>0.89708898114340019</v>
      </c>
      <c r="K65" s="118">
        <v>67064</v>
      </c>
      <c r="L65" s="119">
        <f t="shared" si="6"/>
        <v>-0.1159154725338466</v>
      </c>
      <c r="M65" s="118">
        <v>64415</v>
      </c>
      <c r="N65" s="119">
        <v>-3.9499582488369267E-2</v>
      </c>
      <c r="O65" s="119">
        <v>-0.15787478265416843</v>
      </c>
    </row>
    <row r="66" spans="1:16" ht="6" customHeight="1" x14ac:dyDescent="0.25"/>
    <row r="67" spans="1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  <c r="O67" s="105"/>
    </row>
    <row r="68" spans="1:16" x14ac:dyDescent="0.25">
      <c r="C68" s="120"/>
    </row>
    <row r="70" spans="1:16" ht="48.75" customHeight="1" thickBot="1" x14ac:dyDescent="0.3">
      <c r="B70" s="270" t="s">
        <v>238</v>
      </c>
      <c r="C70" s="270"/>
      <c r="D70" s="270"/>
      <c r="E70" s="270"/>
      <c r="F70" s="270"/>
      <c r="G70" s="270"/>
      <c r="H70" s="270"/>
      <c r="I70" s="270"/>
      <c r="J70" s="270"/>
      <c r="K70" s="270"/>
      <c r="L70" s="270"/>
      <c r="M70" s="270"/>
      <c r="N70" s="270"/>
      <c r="O70" s="270"/>
      <c r="P70" s="1" t="s">
        <v>101</v>
      </c>
    </row>
    <row r="71" spans="1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102</v>
      </c>
    </row>
    <row r="72" spans="1:16" ht="22.5" thickTop="1" thickBot="1" x14ac:dyDescent="0.3">
      <c r="B72" s="109"/>
      <c r="C72" s="292" t="s">
        <v>103</v>
      </c>
      <c r="D72" s="293"/>
      <c r="E72" s="293"/>
      <c r="F72" s="293"/>
      <c r="G72" s="293"/>
      <c r="H72" s="293"/>
      <c r="I72" s="293"/>
      <c r="J72" s="293"/>
      <c r="K72" s="293"/>
      <c r="L72" s="293"/>
      <c r="M72" s="293"/>
      <c r="N72" s="293"/>
      <c r="O72" s="294"/>
    </row>
    <row r="73" spans="1:16" ht="22.5" thickTop="1" thickBot="1" x14ac:dyDescent="0.3">
      <c r="B73" s="109"/>
      <c r="C73" s="295">
        <f>2019</f>
        <v>2019</v>
      </c>
      <c r="D73" s="296"/>
      <c r="E73" s="297">
        <v>2020</v>
      </c>
      <c r="F73" s="296"/>
      <c r="G73" s="297">
        <v>2021</v>
      </c>
      <c r="H73" s="296"/>
      <c r="I73" s="297">
        <v>2022</v>
      </c>
      <c r="J73" s="296"/>
      <c r="K73" s="297">
        <v>2023</v>
      </c>
      <c r="L73" s="296"/>
      <c r="M73" s="297">
        <v>2024</v>
      </c>
      <c r="N73" s="298"/>
      <c r="O73" s="299"/>
    </row>
    <row r="74" spans="1:16" ht="16.5" thickTop="1" thickBot="1" x14ac:dyDescent="0.3">
      <c r="B74" s="85"/>
      <c r="C74" s="111" t="s">
        <v>69</v>
      </c>
      <c r="D74" s="112" t="str">
        <f>CONCATENATE("var ",RIGHT(2019,2),"/",RIGHT(2018,2))</f>
        <v>var 19/18</v>
      </c>
      <c r="E74" s="113" t="s">
        <v>69</v>
      </c>
      <c r="F74" s="112" t="str">
        <f>CONCATENATE("var ",RIGHT(E73,2),"/",RIGHT(E73-1,2))</f>
        <v>var 20/19</v>
      </c>
      <c r="G74" s="113" t="s">
        <v>69</v>
      </c>
      <c r="H74" s="112" t="str">
        <f>CONCATENATE("var ",RIGHT(G73,2),"/",RIGHT(G73-1,2))</f>
        <v>var 21/20</v>
      </c>
      <c r="I74" s="113" t="s">
        <v>69</v>
      </c>
      <c r="J74" s="112" t="str">
        <f>CONCATENATE("var ",RIGHT(I73,2),"/",RIGHT(I73-1,2))</f>
        <v>var 22/21</v>
      </c>
      <c r="K74" s="113" t="s">
        <v>69</v>
      </c>
      <c r="L74" s="112" t="str">
        <f>CONCATENATE("var ",RIGHT(K73,2),"/",RIGHT(K73-1,2))</f>
        <v>var 23/22</v>
      </c>
      <c r="M74" s="113" t="s">
        <v>69</v>
      </c>
      <c r="N74" s="112" t="str">
        <f>CONCATENATE("var ",RIGHT(M73,2),"/",RIGHT(M73-1,2))</f>
        <v>var 24/23</v>
      </c>
      <c r="O74" s="112" t="str">
        <f>CONCATENATE("var ",RIGHT(M73,2),"/",RIGHT(2019,2))</f>
        <v>var 24/19</v>
      </c>
    </row>
    <row r="75" spans="1:16" x14ac:dyDescent="0.25">
      <c r="A75" s="1">
        <v>1</v>
      </c>
      <c r="B75" s="114" t="s">
        <v>71</v>
      </c>
      <c r="C75" s="115">
        <v>1018</v>
      </c>
      <c r="D75" s="116">
        <v>-0.28107344632768361</v>
      </c>
      <c r="E75" s="115">
        <v>1922</v>
      </c>
      <c r="F75" s="116">
        <f>IFERROR(E75/C75-1,"-")</f>
        <v>0.88801571709233795</v>
      </c>
      <c r="G75" s="115">
        <v>1580</v>
      </c>
      <c r="H75" s="116">
        <f>IFERROR(G75/E75-1,"-")</f>
        <v>-0.17793964620187308</v>
      </c>
      <c r="I75" s="115">
        <v>1546</v>
      </c>
      <c r="J75" s="116">
        <f>IFERROR(I75/G75-1,"-")</f>
        <v>-2.1518987341772156E-2</v>
      </c>
      <c r="K75" s="115">
        <v>1425</v>
      </c>
      <c r="L75" s="116">
        <f>IFERROR(K75/I75-1,"-")</f>
        <v>-7.826649417852527E-2</v>
      </c>
      <c r="M75" s="115">
        <v>1184</v>
      </c>
      <c r="N75" s="116">
        <f t="shared" ref="N75:N83" si="8">IFERROR(M75/K75-1,"-")</f>
        <v>-0.1691228070175439</v>
      </c>
      <c r="O75" s="116">
        <f>M75/C75-1</f>
        <v>0.16306483300589392</v>
      </c>
    </row>
    <row r="76" spans="1:16" x14ac:dyDescent="0.25">
      <c r="A76" s="1">
        <v>2</v>
      </c>
      <c r="B76" s="114" t="s">
        <v>73</v>
      </c>
      <c r="C76" s="115">
        <v>1826</v>
      </c>
      <c r="D76" s="116">
        <v>0.30149679258731288</v>
      </c>
      <c r="E76" s="115">
        <v>2293</v>
      </c>
      <c r="F76" s="116">
        <f t="shared" ref="F76:L87" si="9">IFERROR(E76/C76-1,"-")</f>
        <v>0.25575027382256299</v>
      </c>
      <c r="G76" s="115">
        <v>2279</v>
      </c>
      <c r="H76" s="116">
        <f t="shared" si="9"/>
        <v>-6.1055385957261565E-3</v>
      </c>
      <c r="I76" s="115">
        <v>2491</v>
      </c>
      <c r="J76" s="116">
        <f t="shared" si="9"/>
        <v>9.3023255813953432E-2</v>
      </c>
      <c r="K76" s="115">
        <v>1394</v>
      </c>
      <c r="L76" s="116">
        <f t="shared" si="9"/>
        <v>-0.44038538739462063</v>
      </c>
      <c r="M76" s="115">
        <v>1755</v>
      </c>
      <c r="N76" s="116">
        <f t="shared" si="8"/>
        <v>0.25896700143472029</v>
      </c>
      <c r="O76" s="116">
        <f>IFERROR(M76/C76-1,"-")</f>
        <v>-3.8882803943044886E-2</v>
      </c>
    </row>
    <row r="77" spans="1:16" x14ac:dyDescent="0.25">
      <c r="A77" s="1">
        <v>3</v>
      </c>
      <c r="B77" s="114" t="s">
        <v>75</v>
      </c>
      <c r="C77" s="115">
        <v>2396</v>
      </c>
      <c r="D77" s="116">
        <v>-0.33053925677563567</v>
      </c>
      <c r="E77" s="115">
        <v>864</v>
      </c>
      <c r="F77" s="116">
        <f t="shared" si="9"/>
        <v>-0.63939899833055092</v>
      </c>
      <c r="G77" s="115">
        <v>3411</v>
      </c>
      <c r="H77" s="116">
        <f t="shared" si="9"/>
        <v>2.9479166666666665</v>
      </c>
      <c r="I77" s="115">
        <v>2421</v>
      </c>
      <c r="J77" s="116">
        <f t="shared" si="9"/>
        <v>-0.29023746701846964</v>
      </c>
      <c r="K77" s="115">
        <v>2041</v>
      </c>
      <c r="L77" s="116">
        <f t="shared" si="9"/>
        <v>-0.15695993391160679</v>
      </c>
      <c r="M77" s="115">
        <v>3915</v>
      </c>
      <c r="N77" s="116">
        <f t="shared" si="8"/>
        <v>0.9181773640372366</v>
      </c>
      <c r="O77" s="116">
        <f t="shared" ref="O77:O86" si="10">IFERROR(M77/C77-1,"-")</f>
        <v>0.63397328881469117</v>
      </c>
    </row>
    <row r="78" spans="1:16" x14ac:dyDescent="0.25">
      <c r="A78" s="1">
        <v>4</v>
      </c>
      <c r="B78" s="114" t="s">
        <v>77</v>
      </c>
      <c r="C78" s="115">
        <v>4625</v>
      </c>
      <c r="D78" s="116">
        <v>0.68120683387858971</v>
      </c>
      <c r="E78" s="115">
        <v>0</v>
      </c>
      <c r="F78" s="116">
        <f t="shared" si="9"/>
        <v>-1</v>
      </c>
      <c r="G78" s="115">
        <v>4608</v>
      </c>
      <c r="H78" s="116" t="str">
        <f t="shared" si="9"/>
        <v>-</v>
      </c>
      <c r="I78" s="115">
        <v>5124</v>
      </c>
      <c r="J78" s="116">
        <f t="shared" si="9"/>
        <v>0.11197916666666674</v>
      </c>
      <c r="K78" s="115">
        <v>5699</v>
      </c>
      <c r="L78" s="116">
        <f t="shared" si="9"/>
        <v>0.11221701795472283</v>
      </c>
      <c r="M78" s="115">
        <v>3939</v>
      </c>
      <c r="N78" s="116">
        <f t="shared" si="8"/>
        <v>-0.3088261098438323</v>
      </c>
      <c r="O78" s="116">
        <f t="shared" si="10"/>
        <v>-0.1483243243243243</v>
      </c>
    </row>
    <row r="79" spans="1:16" x14ac:dyDescent="0.25">
      <c r="A79" s="1">
        <v>5</v>
      </c>
      <c r="B79" s="114" t="s">
        <v>79</v>
      </c>
      <c r="C79" s="115">
        <v>4678</v>
      </c>
      <c r="D79" s="116">
        <v>0.30088987764182429</v>
      </c>
      <c r="E79" s="115">
        <v>0</v>
      </c>
      <c r="F79" s="116">
        <f t="shared" si="9"/>
        <v>-1</v>
      </c>
      <c r="G79" s="115">
        <v>4530</v>
      </c>
      <c r="H79" s="116" t="str">
        <f t="shared" si="9"/>
        <v>-</v>
      </c>
      <c r="I79" s="115">
        <v>4779</v>
      </c>
      <c r="J79" s="116">
        <f t="shared" si="9"/>
        <v>5.4966887417218446E-2</v>
      </c>
      <c r="K79" s="115">
        <v>3887</v>
      </c>
      <c r="L79" s="116">
        <f t="shared" si="9"/>
        <v>-0.18664992676292114</v>
      </c>
      <c r="M79" s="115">
        <v>4139</v>
      </c>
      <c r="N79" s="116">
        <f t="shared" si="8"/>
        <v>6.4831489580653434E-2</v>
      </c>
      <c r="O79" s="116">
        <f t="shared" si="10"/>
        <v>-0.11522017956391617</v>
      </c>
    </row>
    <row r="80" spans="1:16" x14ac:dyDescent="0.25">
      <c r="A80" s="1">
        <v>6</v>
      </c>
      <c r="B80" s="114" t="s">
        <v>81</v>
      </c>
      <c r="C80" s="115">
        <v>6816</v>
      </c>
      <c r="D80" s="116">
        <v>0.62169878658101352</v>
      </c>
      <c r="E80" s="115">
        <v>0</v>
      </c>
      <c r="F80" s="116">
        <f t="shared" si="9"/>
        <v>-1</v>
      </c>
      <c r="G80" s="115">
        <v>4397</v>
      </c>
      <c r="H80" s="116" t="str">
        <f t="shared" si="9"/>
        <v>-</v>
      </c>
      <c r="I80" s="115">
        <v>4614</v>
      </c>
      <c r="J80" s="116">
        <f t="shared" si="9"/>
        <v>4.9351830793723073E-2</v>
      </c>
      <c r="K80" s="115">
        <v>5607</v>
      </c>
      <c r="L80" s="116">
        <f t="shared" si="9"/>
        <v>0.21521456436931086</v>
      </c>
      <c r="M80" s="115">
        <v>5107</v>
      </c>
      <c r="N80" s="116">
        <f t="shared" si="8"/>
        <v>-8.9174246477617292E-2</v>
      </c>
      <c r="O80" s="116">
        <f t="shared" si="10"/>
        <v>-0.25073356807511737</v>
      </c>
    </row>
    <row r="81" spans="1:16" x14ac:dyDescent="0.25">
      <c r="A81" s="1">
        <v>7</v>
      </c>
      <c r="B81" s="114" t="s">
        <v>83</v>
      </c>
      <c r="C81" s="115">
        <v>6877</v>
      </c>
      <c r="D81" s="116">
        <v>0.18263112639724843</v>
      </c>
      <c r="E81" s="115">
        <v>0</v>
      </c>
      <c r="F81" s="116">
        <f t="shared" si="9"/>
        <v>-1</v>
      </c>
      <c r="G81" s="115">
        <v>7964</v>
      </c>
      <c r="H81" s="116" t="str">
        <f t="shared" si="9"/>
        <v>-</v>
      </c>
      <c r="I81" s="115">
        <v>8149</v>
      </c>
      <c r="J81" s="116">
        <f t="shared" si="9"/>
        <v>2.3229532898041194E-2</v>
      </c>
      <c r="K81" s="115">
        <v>6870</v>
      </c>
      <c r="L81" s="116">
        <f t="shared" si="9"/>
        <v>-0.15695177322370846</v>
      </c>
      <c r="M81" s="115">
        <v>6983</v>
      </c>
      <c r="N81" s="116">
        <f t="shared" si="8"/>
        <v>1.644832605531299E-2</v>
      </c>
      <c r="O81" s="116">
        <f t="shared" si="10"/>
        <v>1.5413697833357665E-2</v>
      </c>
    </row>
    <row r="82" spans="1:16" x14ac:dyDescent="0.25">
      <c r="A82" s="1">
        <v>8</v>
      </c>
      <c r="B82" s="114" t="s">
        <v>85</v>
      </c>
      <c r="C82" s="115">
        <v>9621</v>
      </c>
      <c r="D82" s="116">
        <v>0.31255115961800817</v>
      </c>
      <c r="E82" s="115">
        <v>6964</v>
      </c>
      <c r="F82" s="116">
        <f t="shared" si="9"/>
        <v>-0.27616671863631637</v>
      </c>
      <c r="G82" s="115">
        <v>4262</v>
      </c>
      <c r="H82" s="116">
        <f t="shared" si="9"/>
        <v>-0.38799540493968987</v>
      </c>
      <c r="I82" s="115">
        <v>8353</v>
      </c>
      <c r="J82" s="116">
        <f t="shared" si="9"/>
        <v>0.95987799155326137</v>
      </c>
      <c r="K82" s="115">
        <v>10458</v>
      </c>
      <c r="L82" s="116">
        <f t="shared" si="9"/>
        <v>0.25200526756853825</v>
      </c>
      <c r="M82" s="115">
        <v>9751</v>
      </c>
      <c r="N82" s="116">
        <f t="shared" si="8"/>
        <v>-6.7603748326639845E-2</v>
      </c>
      <c r="O82" s="116">
        <f t="shared" si="10"/>
        <v>1.3512108928385835E-2</v>
      </c>
    </row>
    <row r="83" spans="1:16" x14ac:dyDescent="0.25">
      <c r="A83" s="1">
        <v>9</v>
      </c>
      <c r="B83" s="114" t="s">
        <v>87</v>
      </c>
      <c r="C83" s="115">
        <v>3028</v>
      </c>
      <c r="D83" s="116">
        <v>-0.39221196306704131</v>
      </c>
      <c r="E83" s="115">
        <v>4100</v>
      </c>
      <c r="F83" s="116">
        <f t="shared" si="9"/>
        <v>0.35402906208718621</v>
      </c>
      <c r="G83" s="115">
        <v>2824</v>
      </c>
      <c r="H83" s="116">
        <f t="shared" si="9"/>
        <v>-0.31121951219512201</v>
      </c>
      <c r="I83" s="115">
        <v>3964</v>
      </c>
      <c r="J83" s="116">
        <f t="shared" si="9"/>
        <v>0.40368271954674229</v>
      </c>
      <c r="K83" s="115">
        <v>4631</v>
      </c>
      <c r="L83" s="116">
        <f t="shared" si="9"/>
        <v>0.16826437941473249</v>
      </c>
      <c r="M83" s="115">
        <v>4675</v>
      </c>
      <c r="N83" s="116">
        <f t="shared" si="8"/>
        <v>9.5011876484560887E-3</v>
      </c>
      <c r="O83" s="116">
        <f t="shared" si="10"/>
        <v>0.54392338177014521</v>
      </c>
    </row>
    <row r="84" spans="1:16" x14ac:dyDescent="0.25">
      <c r="A84" s="1">
        <v>10</v>
      </c>
      <c r="B84" s="114" t="s">
        <v>89</v>
      </c>
      <c r="C84" s="115">
        <v>4643</v>
      </c>
      <c r="D84" s="116">
        <v>0.5776418620455317</v>
      </c>
      <c r="E84" s="115">
        <v>4409</v>
      </c>
      <c r="F84" s="116">
        <f t="shared" si="9"/>
        <v>-5.0398449278483692E-2</v>
      </c>
      <c r="G84" s="115">
        <v>2857</v>
      </c>
      <c r="H84" s="116">
        <f t="shared" si="9"/>
        <v>-0.35200725788160581</v>
      </c>
      <c r="I84" s="115">
        <v>3029</v>
      </c>
      <c r="J84" s="116">
        <f t="shared" si="9"/>
        <v>6.0203010150507552E-2</v>
      </c>
      <c r="K84" s="115">
        <v>4345</v>
      </c>
      <c r="L84" s="116">
        <f t="shared" si="9"/>
        <v>0.4344668207329152</v>
      </c>
      <c r="M84" s="115">
        <v>4003</v>
      </c>
      <c r="N84" s="116">
        <f>IFERROR(M84/K84-1,"-")</f>
        <v>-7.8711162255466038E-2</v>
      </c>
      <c r="O84" s="116">
        <f t="shared" si="10"/>
        <v>-0.13784191255653677</v>
      </c>
    </row>
    <row r="85" spans="1:16" x14ac:dyDescent="0.25">
      <c r="A85" s="1">
        <v>11</v>
      </c>
      <c r="B85" s="114" t="s">
        <v>91</v>
      </c>
      <c r="C85" s="115">
        <v>2826</v>
      </c>
      <c r="D85" s="116">
        <v>0.46652828230409971</v>
      </c>
      <c r="E85" s="115">
        <v>1437</v>
      </c>
      <c r="F85" s="116">
        <f t="shared" si="9"/>
        <v>-0.49150743099787686</v>
      </c>
      <c r="G85" s="115">
        <v>2119</v>
      </c>
      <c r="H85" s="116">
        <f t="shared" si="9"/>
        <v>0.47459986082115524</v>
      </c>
      <c r="I85" s="115">
        <v>1650</v>
      </c>
      <c r="J85" s="116">
        <f t="shared" si="9"/>
        <v>-0.22133081642284091</v>
      </c>
      <c r="K85" s="115">
        <v>2742</v>
      </c>
      <c r="L85" s="116">
        <f t="shared" si="9"/>
        <v>0.66181818181818186</v>
      </c>
      <c r="M85" s="115">
        <v>2054</v>
      </c>
      <c r="N85" s="116">
        <f>IFERROR(M85/K85-1,"-")</f>
        <v>-0.25091174325309995</v>
      </c>
      <c r="O85" s="116">
        <f t="shared" si="10"/>
        <v>-0.27317763623496105</v>
      </c>
    </row>
    <row r="86" spans="1:16" x14ac:dyDescent="0.25">
      <c r="A86" s="1">
        <v>12</v>
      </c>
      <c r="B86" s="114" t="s">
        <v>93</v>
      </c>
      <c r="C86" s="115">
        <v>2974</v>
      </c>
      <c r="D86" s="116">
        <v>0.42364767831498318</v>
      </c>
      <c r="E86" s="115">
        <v>1300</v>
      </c>
      <c r="F86" s="116">
        <f t="shared" si="9"/>
        <v>-0.56287827841291183</v>
      </c>
      <c r="G86" s="115">
        <v>2651</v>
      </c>
      <c r="H86" s="116">
        <f t="shared" si="9"/>
        <v>1.0392307692307692</v>
      </c>
      <c r="I86" s="115">
        <v>1974</v>
      </c>
      <c r="J86" s="116">
        <f t="shared" si="9"/>
        <v>-0.25537533006412672</v>
      </c>
      <c r="K86" s="115">
        <v>2803</v>
      </c>
      <c r="L86" s="116">
        <f t="shared" si="9"/>
        <v>0.4199594731509626</v>
      </c>
      <c r="M86" s="115">
        <v>2740</v>
      </c>
      <c r="N86" s="116">
        <f>IFERROR(M86/K86-1,"-")</f>
        <v>-2.2475918658580119E-2</v>
      </c>
      <c r="O86" s="116">
        <f t="shared" si="10"/>
        <v>-7.8681909885675805E-2</v>
      </c>
    </row>
    <row r="87" spans="1:16" ht="15.75" x14ac:dyDescent="0.25">
      <c r="B87" s="117" t="s">
        <v>30</v>
      </c>
      <c r="C87" s="118">
        <v>51328</v>
      </c>
      <c r="D87" s="119">
        <v>0.22110672312889568</v>
      </c>
      <c r="E87" s="118">
        <v>24912</v>
      </c>
      <c r="F87" s="119">
        <f t="shared" si="9"/>
        <v>-0.51465087281795507</v>
      </c>
      <c r="G87" s="118">
        <v>43482</v>
      </c>
      <c r="H87" s="119">
        <f t="shared" si="9"/>
        <v>0.74542389210019278</v>
      </c>
      <c r="I87" s="118">
        <v>48094</v>
      </c>
      <c r="J87" s="119">
        <f t="shared" si="9"/>
        <v>0.10606687824847061</v>
      </c>
      <c r="K87" s="118">
        <v>51902</v>
      </c>
      <c r="L87" s="119">
        <f t="shared" si="9"/>
        <v>7.9178275876408799E-2</v>
      </c>
      <c r="M87" s="118">
        <v>50245</v>
      </c>
      <c r="N87" s="119">
        <v>-3.1925552001849655E-2</v>
      </c>
      <c r="O87" s="119">
        <v>-2.1099594763092311E-2</v>
      </c>
    </row>
    <row r="88" spans="1:16" ht="6" customHeight="1" x14ac:dyDescent="0.25"/>
    <row r="89" spans="1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</row>
    <row r="90" spans="1:16" x14ac:dyDescent="0.25">
      <c r="C90" s="120"/>
    </row>
    <row r="92" spans="1:16" ht="48.75" customHeight="1" thickBot="1" x14ac:dyDescent="0.3">
      <c r="B92" s="270" t="s">
        <v>239</v>
      </c>
      <c r="C92" s="270"/>
      <c r="D92" s="270"/>
      <c r="E92" s="270"/>
      <c r="F92" s="270"/>
      <c r="G92" s="270"/>
      <c r="H92" s="270"/>
      <c r="I92" s="270"/>
      <c r="J92" s="270"/>
      <c r="K92" s="270"/>
      <c r="L92" s="270"/>
      <c r="M92" s="270"/>
      <c r="N92" s="270"/>
      <c r="O92" s="270"/>
      <c r="P92" s="1" t="s">
        <v>104</v>
      </c>
    </row>
    <row r="93" spans="1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105</v>
      </c>
    </row>
    <row r="94" spans="1:16" ht="22.5" thickTop="1" thickBot="1" x14ac:dyDescent="0.3">
      <c r="B94" s="121" t="s">
        <v>106</v>
      </c>
      <c r="C94" s="292" t="s">
        <v>107</v>
      </c>
      <c r="D94" s="293"/>
      <c r="E94" s="293"/>
      <c r="F94" s="293"/>
      <c r="G94" s="293"/>
      <c r="H94" s="293"/>
      <c r="I94" s="293"/>
      <c r="J94" s="293"/>
      <c r="K94" s="293"/>
      <c r="L94" s="293"/>
      <c r="M94" s="293"/>
      <c r="N94" s="293"/>
      <c r="O94" s="294"/>
    </row>
    <row r="95" spans="1:16" ht="22.5" thickTop="1" thickBot="1" x14ac:dyDescent="0.3">
      <c r="B95" s="109"/>
      <c r="C95" s="295">
        <f>2019</f>
        <v>2019</v>
      </c>
      <c r="D95" s="296"/>
      <c r="E95" s="297">
        <v>2020</v>
      </c>
      <c r="F95" s="296"/>
      <c r="G95" s="297">
        <v>2021</v>
      </c>
      <c r="H95" s="296"/>
      <c r="I95" s="297">
        <v>2022</v>
      </c>
      <c r="J95" s="296"/>
      <c r="K95" s="297">
        <v>2023</v>
      </c>
      <c r="L95" s="296"/>
      <c r="M95" s="297">
        <v>2024</v>
      </c>
      <c r="N95" s="298"/>
      <c r="O95" s="299"/>
    </row>
    <row r="96" spans="1:16" ht="16.5" thickTop="1" thickBot="1" x14ac:dyDescent="0.3">
      <c r="B96" s="85"/>
      <c r="C96" s="111" t="s">
        <v>69</v>
      </c>
      <c r="D96" s="112" t="str">
        <f>CONCATENATE("var ",RIGHT(2019,2),"/",RIGHT(2018,2))</f>
        <v>var 19/18</v>
      </c>
      <c r="E96" s="113" t="s">
        <v>69</v>
      </c>
      <c r="F96" s="112" t="str">
        <f>CONCATENATE("var ",RIGHT(E95,2),"/",RIGHT(E95-1,2))</f>
        <v>var 20/19</v>
      </c>
      <c r="G96" s="113" t="s">
        <v>69</v>
      </c>
      <c r="H96" s="112" t="str">
        <f>CONCATENATE("var ",RIGHT(G95,2),"/",RIGHT(G95-1,2))</f>
        <v>var 21/20</v>
      </c>
      <c r="I96" s="113" t="s">
        <v>69</v>
      </c>
      <c r="J96" s="112" t="str">
        <f>CONCATENATE("var ",RIGHT(I95,2),"/",RIGHT(I95-1,2))</f>
        <v>var 22/21</v>
      </c>
      <c r="K96" s="113" t="s">
        <v>69</v>
      </c>
      <c r="L96" s="112" t="str">
        <f>CONCATENATE("var ",RIGHT(K95,2),"/",RIGHT(K95-1,2))</f>
        <v>var 23/22</v>
      </c>
      <c r="M96" s="113" t="s">
        <v>69</v>
      </c>
      <c r="N96" s="112" t="str">
        <f>CONCATENATE("var ",RIGHT(M95,2),"/",RIGHT(M95-1,2))</f>
        <v>var 24/23</v>
      </c>
      <c r="O96" s="112" t="str">
        <f>CONCATENATE("var ",RIGHT(M95,2),"/",RIGHT(2019,2))</f>
        <v>var 24/19</v>
      </c>
    </row>
    <row r="97" spans="2:15" x14ac:dyDescent="0.25">
      <c r="B97" s="114" t="s">
        <v>71</v>
      </c>
      <c r="C97" s="115">
        <v>97006</v>
      </c>
      <c r="D97" s="116">
        <v>1.7399603553336807E-2</v>
      </c>
      <c r="E97" s="115">
        <v>97195</v>
      </c>
      <c r="F97" s="116">
        <f t="shared" ref="F97:L109" si="11">IFERROR(E97/C97-1,"-")</f>
        <v>1.9483330927982934E-3</v>
      </c>
      <c r="G97" s="115">
        <v>6135</v>
      </c>
      <c r="H97" s="116">
        <f t="shared" si="11"/>
        <v>-0.93687946910849318</v>
      </c>
      <c r="I97" s="115">
        <v>68843</v>
      </c>
      <c r="J97" s="116">
        <f t="shared" si="11"/>
        <v>10.221352893235533</v>
      </c>
      <c r="K97" s="115">
        <v>96437</v>
      </c>
      <c r="L97" s="116">
        <f t="shared" si="11"/>
        <v>0.40082506572926802</v>
      </c>
      <c r="M97" s="115">
        <v>97758</v>
      </c>
      <c r="N97" s="116">
        <f t="shared" ref="N97:N103" si="12">IFERROR(M97/K97-1,"-")</f>
        <v>1.3698061947178042E-2</v>
      </c>
      <c r="O97" s="116">
        <f>M97/C97-1</f>
        <v>7.7520978083829295E-3</v>
      </c>
    </row>
    <row r="98" spans="2:15" x14ac:dyDescent="0.25">
      <c r="B98" s="114" t="s">
        <v>73</v>
      </c>
      <c r="C98" s="115">
        <v>93739</v>
      </c>
      <c r="D98" s="116">
        <v>1.7641183750569889E-2</v>
      </c>
      <c r="E98" s="115">
        <v>99065</v>
      </c>
      <c r="F98" s="116">
        <f t="shared" si="11"/>
        <v>5.6817333233766032E-2</v>
      </c>
      <c r="G98" s="115">
        <v>7130</v>
      </c>
      <c r="H98" s="116">
        <f t="shared" si="11"/>
        <v>-0.92802705294503607</v>
      </c>
      <c r="I98" s="115">
        <v>82164</v>
      </c>
      <c r="J98" s="116">
        <f t="shared" si="11"/>
        <v>10.523702664796634</v>
      </c>
      <c r="K98" s="115">
        <v>97949</v>
      </c>
      <c r="L98" s="116">
        <f t="shared" si="11"/>
        <v>0.19211576846307388</v>
      </c>
      <c r="M98" s="115">
        <v>107315</v>
      </c>
      <c r="N98" s="116">
        <f t="shared" si="12"/>
        <v>9.5621190619608054E-2</v>
      </c>
      <c r="O98" s="116">
        <f>IFERROR(M98/C98-1,"-")</f>
        <v>0.14482765977874745</v>
      </c>
    </row>
    <row r="99" spans="2:15" x14ac:dyDescent="0.25">
      <c r="B99" s="114" t="s">
        <v>75</v>
      </c>
      <c r="C99" s="115">
        <v>111953</v>
      </c>
      <c r="D99" s="116">
        <v>6.2747406092478863E-2</v>
      </c>
      <c r="E99" s="115">
        <v>39064</v>
      </c>
      <c r="F99" s="116">
        <f t="shared" si="11"/>
        <v>-0.65106785883361762</v>
      </c>
      <c r="G99" s="115">
        <v>8658</v>
      </c>
      <c r="H99" s="116">
        <f t="shared" si="11"/>
        <v>-0.77836371083350397</v>
      </c>
      <c r="I99" s="115">
        <v>98983</v>
      </c>
      <c r="J99" s="116">
        <f t="shared" si="11"/>
        <v>10.432547932547932</v>
      </c>
      <c r="K99" s="115">
        <v>108044</v>
      </c>
      <c r="L99" s="116">
        <f t="shared" si="11"/>
        <v>9.1540971682005923E-2</v>
      </c>
      <c r="M99" s="115">
        <v>114208</v>
      </c>
      <c r="N99" s="116">
        <f t="shared" si="12"/>
        <v>5.7050831142867686E-2</v>
      </c>
      <c r="O99" s="116">
        <f t="shared" ref="O99:O103" si="13">IFERROR(M99/C99-1,"-")</f>
        <v>2.0142381177815638E-2</v>
      </c>
    </row>
    <row r="100" spans="2:15" x14ac:dyDescent="0.25">
      <c r="B100" s="114" t="s">
        <v>77</v>
      </c>
      <c r="C100" s="115">
        <v>93085</v>
      </c>
      <c r="D100" s="116">
        <v>-4.1980568934996465E-2</v>
      </c>
      <c r="E100" s="115">
        <v>0</v>
      </c>
      <c r="F100" s="116">
        <f t="shared" si="11"/>
        <v>-1</v>
      </c>
      <c r="G100" s="115">
        <v>8340</v>
      </c>
      <c r="H100" s="116" t="str">
        <f t="shared" si="11"/>
        <v>-</v>
      </c>
      <c r="I100" s="115">
        <v>97469</v>
      </c>
      <c r="J100" s="116">
        <f t="shared" si="11"/>
        <v>10.686930455635492</v>
      </c>
      <c r="K100" s="115">
        <v>100188</v>
      </c>
      <c r="L100" s="116">
        <f t="shared" si="11"/>
        <v>2.7896049000194933E-2</v>
      </c>
      <c r="M100" s="115">
        <v>105296</v>
      </c>
      <c r="N100" s="116">
        <f t="shared" si="12"/>
        <v>5.0984149798378953E-2</v>
      </c>
      <c r="O100" s="116">
        <f t="shared" si="13"/>
        <v>0.13118117849277544</v>
      </c>
    </row>
    <row r="101" spans="2:15" x14ac:dyDescent="0.25">
      <c r="B101" s="114" t="s">
        <v>79</v>
      </c>
      <c r="C101" s="115">
        <v>95229</v>
      </c>
      <c r="D101" s="116">
        <v>3.243817556945694E-2</v>
      </c>
      <c r="E101" s="115">
        <v>0</v>
      </c>
      <c r="F101" s="116">
        <f t="shared" si="11"/>
        <v>-1</v>
      </c>
      <c r="G101" s="115">
        <v>9735</v>
      </c>
      <c r="H101" s="116" t="str">
        <f t="shared" si="11"/>
        <v>-</v>
      </c>
      <c r="I101" s="115">
        <v>87150</v>
      </c>
      <c r="J101" s="116">
        <f t="shared" si="11"/>
        <v>7.9522342064714948</v>
      </c>
      <c r="K101" s="115">
        <v>88589</v>
      </c>
      <c r="L101" s="116">
        <f t="shared" si="11"/>
        <v>1.6511761331038377E-2</v>
      </c>
      <c r="M101" s="115">
        <v>101026</v>
      </c>
      <c r="N101" s="116">
        <f t="shared" si="12"/>
        <v>0.14038989039271232</v>
      </c>
      <c r="O101" s="116">
        <f t="shared" si="13"/>
        <v>6.0874313496938948E-2</v>
      </c>
    </row>
    <row r="102" spans="2:15" x14ac:dyDescent="0.25">
      <c r="B102" s="114" t="s">
        <v>81</v>
      </c>
      <c r="C102" s="115">
        <v>96083</v>
      </c>
      <c r="D102" s="116">
        <v>-4.7391015535924952E-2</v>
      </c>
      <c r="E102" s="115">
        <v>0</v>
      </c>
      <c r="F102" s="116">
        <f t="shared" si="11"/>
        <v>-1</v>
      </c>
      <c r="G102" s="115">
        <v>14624</v>
      </c>
      <c r="H102" s="116" t="str">
        <f t="shared" si="11"/>
        <v>-</v>
      </c>
      <c r="I102" s="115">
        <v>87225</v>
      </c>
      <c r="J102" s="116">
        <f t="shared" si="11"/>
        <v>4.964510393873085</v>
      </c>
      <c r="K102" s="115">
        <v>97481</v>
      </c>
      <c r="L102" s="116">
        <f t="shared" si="11"/>
        <v>0.11758096875895663</v>
      </c>
      <c r="M102" s="115">
        <v>102726</v>
      </c>
      <c r="N102" s="116">
        <f t="shared" si="12"/>
        <v>5.3805356941352578E-2</v>
      </c>
      <c r="O102" s="116">
        <f t="shared" si="13"/>
        <v>6.9138140982275775E-2</v>
      </c>
    </row>
    <row r="103" spans="2:15" x14ac:dyDescent="0.25">
      <c r="B103" s="114" t="s">
        <v>83</v>
      </c>
      <c r="C103" s="115">
        <v>96381</v>
      </c>
      <c r="D103" s="116">
        <v>-1.5968145387717625E-2</v>
      </c>
      <c r="E103" s="115">
        <v>0</v>
      </c>
      <c r="F103" s="116">
        <f t="shared" si="11"/>
        <v>-1</v>
      </c>
      <c r="G103" s="115">
        <v>27677</v>
      </c>
      <c r="H103" s="116" t="str">
        <f t="shared" si="11"/>
        <v>-</v>
      </c>
      <c r="I103" s="115">
        <v>101111</v>
      </c>
      <c r="J103" s="116">
        <f t="shared" si="11"/>
        <v>2.6532499909672289</v>
      </c>
      <c r="K103" s="115">
        <v>98340</v>
      </c>
      <c r="L103" s="116">
        <f t="shared" si="11"/>
        <v>-2.7405524621455624E-2</v>
      </c>
      <c r="M103" s="115">
        <v>106566</v>
      </c>
      <c r="N103" s="116">
        <f t="shared" si="12"/>
        <v>8.3648566198901708E-2</v>
      </c>
      <c r="O103" s="116">
        <f t="shared" si="13"/>
        <v>0.10567435490397492</v>
      </c>
    </row>
    <row r="104" spans="2:15" x14ac:dyDescent="0.25">
      <c r="B104" s="114" t="s">
        <v>85</v>
      </c>
      <c r="C104" s="115">
        <v>98319</v>
      </c>
      <c r="D104" s="116">
        <v>-1.8978058490735528E-2</v>
      </c>
      <c r="E104" s="115">
        <v>17639</v>
      </c>
      <c r="F104" s="116">
        <f t="shared" si="11"/>
        <v>-0.82059418830541397</v>
      </c>
      <c r="G104" s="115">
        <v>40505</v>
      </c>
      <c r="H104" s="116">
        <f t="shared" si="11"/>
        <v>1.2963319916095015</v>
      </c>
      <c r="I104" s="115">
        <v>98334</v>
      </c>
      <c r="J104" s="116">
        <f t="shared" si="11"/>
        <v>1.4277002839155659</v>
      </c>
      <c r="K104" s="115">
        <v>96847</v>
      </c>
      <c r="L104" s="116">
        <f t="shared" si="11"/>
        <v>-1.5121931376736453E-2</v>
      </c>
      <c r="M104" s="115">
        <v>106980</v>
      </c>
      <c r="N104" s="116">
        <f>IFERROR(M104/K104-1,"-")</f>
        <v>0.10462895081933365</v>
      </c>
      <c r="O104" s="116">
        <f>IFERROR(M104/C104-1,"-")</f>
        <v>8.8090806456534443E-2</v>
      </c>
    </row>
    <row r="105" spans="2:15" x14ac:dyDescent="0.25">
      <c r="B105" s="114" t="s">
        <v>87</v>
      </c>
      <c r="C105" s="115">
        <v>89981</v>
      </c>
      <c r="D105" s="116">
        <v>-5.6120254691548355E-2</v>
      </c>
      <c r="E105" s="115">
        <v>11102</v>
      </c>
      <c r="F105" s="116">
        <f t="shared" si="11"/>
        <v>-0.87661839721719026</v>
      </c>
      <c r="G105" s="115">
        <v>50427</v>
      </c>
      <c r="H105" s="116">
        <f t="shared" si="11"/>
        <v>3.5421545667447303</v>
      </c>
      <c r="I105" s="115">
        <v>92289</v>
      </c>
      <c r="J105" s="116">
        <f t="shared" si="11"/>
        <v>0.83015051460527101</v>
      </c>
      <c r="K105" s="115">
        <v>96569</v>
      </c>
      <c r="L105" s="116">
        <f t="shared" si="11"/>
        <v>4.6376057818374949E-2</v>
      </c>
      <c r="M105" s="115">
        <v>100393</v>
      </c>
      <c r="N105" s="116">
        <f>IFERROR(M105/K105-1,"-")</f>
        <v>3.9598628959603976E-2</v>
      </c>
      <c r="O105" s="116">
        <f>IFERROR(M105/C105-1,"-")</f>
        <v>0.11571331725586509</v>
      </c>
    </row>
    <row r="106" spans="2:15" x14ac:dyDescent="0.25">
      <c r="B106" s="114" t="s">
        <v>89</v>
      </c>
      <c r="C106" s="115">
        <v>99167</v>
      </c>
      <c r="D106" s="116">
        <v>-0.11512550303830671</v>
      </c>
      <c r="E106" s="115">
        <v>13903</v>
      </c>
      <c r="F106" s="116">
        <f t="shared" si="11"/>
        <v>-0.85980215192553977</v>
      </c>
      <c r="G106" s="115">
        <v>81857</v>
      </c>
      <c r="H106" s="116">
        <f t="shared" si="11"/>
        <v>4.8877220743724372</v>
      </c>
      <c r="I106" s="115">
        <v>103661</v>
      </c>
      <c r="J106" s="116">
        <f t="shared" si="11"/>
        <v>0.26636695701039614</v>
      </c>
      <c r="K106" s="115">
        <v>109428</v>
      </c>
      <c r="L106" s="116">
        <f t="shared" si="11"/>
        <v>5.56332661270873E-2</v>
      </c>
      <c r="M106" s="115">
        <v>115247</v>
      </c>
      <c r="N106" s="116">
        <f>IFERROR(M106/K106-1,"-")</f>
        <v>5.3176517893043895E-2</v>
      </c>
      <c r="O106" s="116">
        <f>IFERROR(M106/C106-1,"-")</f>
        <v>0.16215071545977988</v>
      </c>
    </row>
    <row r="107" spans="2:15" x14ac:dyDescent="0.25">
      <c r="B107" s="114" t="s">
        <v>91</v>
      </c>
      <c r="C107" s="115">
        <v>99741</v>
      </c>
      <c r="D107" s="116">
        <v>9.3404035701998289E-3</v>
      </c>
      <c r="E107" s="115">
        <v>13877</v>
      </c>
      <c r="F107" s="116">
        <f t="shared" si="11"/>
        <v>-0.86086965239971525</v>
      </c>
      <c r="G107" s="115">
        <v>82390</v>
      </c>
      <c r="H107" s="116">
        <f t="shared" si="11"/>
        <v>4.93716221085249</v>
      </c>
      <c r="I107" s="115">
        <v>101461</v>
      </c>
      <c r="J107" s="116">
        <f t="shared" si="11"/>
        <v>0.23147226605170523</v>
      </c>
      <c r="K107" s="115">
        <v>106978</v>
      </c>
      <c r="L107" s="116">
        <f t="shared" si="11"/>
        <v>5.4375572880219991E-2</v>
      </c>
      <c r="M107" s="115">
        <v>107739</v>
      </c>
      <c r="N107" s="116">
        <f>IFERROR(M107/K107-1,"-")</f>
        <v>7.1136121445531941E-3</v>
      </c>
      <c r="O107" s="116">
        <f>IFERROR(M107/C107-1,"-")</f>
        <v>8.0187686107017209E-2</v>
      </c>
    </row>
    <row r="108" spans="2:15" x14ac:dyDescent="0.25">
      <c r="B108" s="114" t="s">
        <v>93</v>
      </c>
      <c r="C108" s="115">
        <v>100908</v>
      </c>
      <c r="D108" s="116">
        <v>-1.7563673183269679E-2</v>
      </c>
      <c r="E108" s="115">
        <v>15077</v>
      </c>
      <c r="F108" s="116">
        <f t="shared" si="11"/>
        <v>-0.85058667300907764</v>
      </c>
      <c r="G108" s="115">
        <v>71312</v>
      </c>
      <c r="H108" s="116">
        <f t="shared" si="11"/>
        <v>3.7298534191152086</v>
      </c>
      <c r="I108" s="115">
        <v>100894</v>
      </c>
      <c r="J108" s="116">
        <f t="shared" si="11"/>
        <v>0.41482499439084597</v>
      </c>
      <c r="K108" s="115">
        <v>104162</v>
      </c>
      <c r="L108" s="116">
        <f t="shared" si="11"/>
        <v>3.2390429559735923E-2</v>
      </c>
      <c r="M108" s="115">
        <v>107909</v>
      </c>
      <c r="N108" s="116">
        <f>IFERROR(M108/K108-1,"-")</f>
        <v>3.5972811581958863E-2</v>
      </c>
      <c r="O108" s="116">
        <f>IFERROR(M108/C108-1,"-")</f>
        <v>6.9380029333650395E-2</v>
      </c>
    </row>
    <row r="109" spans="2:15" ht="15.75" x14ac:dyDescent="0.25">
      <c r="B109" s="117" t="s">
        <v>30</v>
      </c>
      <c r="C109" s="118">
        <v>1171592</v>
      </c>
      <c r="D109" s="119">
        <v>-1.5604572142998818E-2</v>
      </c>
      <c r="E109" s="118">
        <v>323585</v>
      </c>
      <c r="F109" s="119">
        <f t="shared" si="11"/>
        <v>-0.72380743467009001</v>
      </c>
      <c r="G109" s="118">
        <v>408790</v>
      </c>
      <c r="H109" s="119">
        <f t="shared" si="11"/>
        <v>0.26331566667181727</v>
      </c>
      <c r="I109" s="118">
        <v>1119584</v>
      </c>
      <c r="J109" s="119">
        <f t="shared" si="11"/>
        <v>1.738775410357396</v>
      </c>
      <c r="K109" s="118">
        <v>1201012</v>
      </c>
      <c r="L109" s="119">
        <f t="shared" si="11"/>
        <v>7.2730585646097135E-2</v>
      </c>
      <c r="M109" s="118">
        <v>1273163</v>
      </c>
      <c r="N109" s="119">
        <v>6.007516994001727E-2</v>
      </c>
      <c r="O109" s="119">
        <v>8.6694856229813766E-2</v>
      </c>
    </row>
    <row r="110" spans="2:15" ht="6" customHeight="1" x14ac:dyDescent="0.25"/>
    <row r="111" spans="2:15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</row>
    <row r="112" spans="2:15" x14ac:dyDescent="0.25">
      <c r="C112" s="120"/>
    </row>
    <row r="114" spans="1:16" ht="48.75" customHeight="1" thickBot="1" x14ac:dyDescent="0.3">
      <c r="B114" s="270" t="s">
        <v>240</v>
      </c>
      <c r="C114" s="270"/>
      <c r="D114" s="270"/>
      <c r="E114" s="270"/>
      <c r="F114" s="270"/>
      <c r="G114" s="270"/>
      <c r="H114" s="270"/>
      <c r="I114" s="270"/>
      <c r="J114" s="270"/>
      <c r="K114" s="270"/>
      <c r="L114" s="270"/>
      <c r="M114" s="270"/>
      <c r="N114" s="270"/>
      <c r="O114" s="270"/>
      <c r="P114" s="1" t="s">
        <v>108</v>
      </c>
    </row>
    <row r="115" spans="1:16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P115" s="1" t="s">
        <v>109</v>
      </c>
    </row>
    <row r="116" spans="1:16" ht="22.5" thickTop="1" thickBot="1" x14ac:dyDescent="0.3">
      <c r="B116" s="121" t="str">
        <f>C116</f>
        <v>Reino Unido</v>
      </c>
      <c r="C116" s="292" t="s">
        <v>110</v>
      </c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4"/>
    </row>
    <row r="117" spans="1:16" ht="22.5" thickTop="1" thickBot="1" x14ac:dyDescent="0.3">
      <c r="B117" s="109"/>
      <c r="C117" s="295">
        <f>2019</f>
        <v>2019</v>
      </c>
      <c r="D117" s="296"/>
      <c r="E117" s="297">
        <v>2020</v>
      </c>
      <c r="F117" s="296"/>
      <c r="G117" s="297">
        <v>2021</v>
      </c>
      <c r="H117" s="296"/>
      <c r="I117" s="297">
        <v>2022</v>
      </c>
      <c r="J117" s="296"/>
      <c r="K117" s="297">
        <v>2023</v>
      </c>
      <c r="L117" s="296"/>
      <c r="M117" s="297">
        <v>2024</v>
      </c>
      <c r="N117" s="298"/>
      <c r="O117" s="299"/>
    </row>
    <row r="118" spans="1:16" ht="16.5" thickTop="1" thickBot="1" x14ac:dyDescent="0.3">
      <c r="B118" s="85"/>
      <c r="C118" s="111" t="s">
        <v>69</v>
      </c>
      <c r="D118" s="112" t="str">
        <f>CONCATENATE("var ",RIGHT(2019,2),"/",RIGHT(2018,2))</f>
        <v>var 19/18</v>
      </c>
      <c r="E118" s="113" t="s">
        <v>69</v>
      </c>
      <c r="F118" s="112" t="str">
        <f>CONCATENATE("var ",RIGHT(E117,2),"/",RIGHT(E117-1,2))</f>
        <v>var 20/19</v>
      </c>
      <c r="G118" s="113" t="s">
        <v>69</v>
      </c>
      <c r="H118" s="112" t="str">
        <f>CONCATENATE("var ",RIGHT(G117,2),"/",RIGHT(G117-1,2))</f>
        <v>var 21/20</v>
      </c>
      <c r="I118" s="113" t="s">
        <v>69</v>
      </c>
      <c r="J118" s="112" t="str">
        <f>CONCATENATE("var ",RIGHT(I117,2),"/",RIGHT(I117-1,2))</f>
        <v>var 22/21</v>
      </c>
      <c r="K118" s="113" t="s">
        <v>69</v>
      </c>
      <c r="L118" s="112" t="str">
        <f>CONCATENATE("var ",RIGHT(K117,2),"/",RIGHT(K117-1,2))</f>
        <v>var 23/22</v>
      </c>
      <c r="M118" s="113" t="s">
        <v>69</v>
      </c>
      <c r="N118" s="112" t="str">
        <f>CONCATENATE("var ",RIGHT(M117,2),"/",RIGHT(M117-1,2))</f>
        <v>var 24/23</v>
      </c>
      <c r="O118" s="112" t="str">
        <f>CONCATENATE("var ",RIGHT(M117,2),"/",RIGHT(2019,2))</f>
        <v>var 24/19</v>
      </c>
    </row>
    <row r="119" spans="1:16" x14ac:dyDescent="0.25">
      <c r="B119" s="114" t="s">
        <v>71</v>
      </c>
      <c r="C119" s="115">
        <v>43948</v>
      </c>
      <c r="D119" s="116">
        <v>0.12355873705739495</v>
      </c>
      <c r="E119" s="115">
        <v>42402</v>
      </c>
      <c r="F119" s="116">
        <f t="shared" ref="F119:L131" si="14">IFERROR(E119/C119-1,"-")</f>
        <v>-3.5177937562573924E-2</v>
      </c>
      <c r="G119" s="115">
        <v>484</v>
      </c>
      <c r="H119" s="116">
        <f t="shared" si="14"/>
        <v>-0.98858544408282634</v>
      </c>
      <c r="I119" s="115">
        <v>22981</v>
      </c>
      <c r="J119" s="116">
        <f t="shared" si="14"/>
        <v>46.481404958677686</v>
      </c>
      <c r="K119" s="115">
        <v>38867</v>
      </c>
      <c r="L119" s="116">
        <f t="shared" si="14"/>
        <v>0.69126669857708545</v>
      </c>
      <c r="M119" s="115">
        <v>41827</v>
      </c>
      <c r="N119" s="116">
        <f t="shared" ref="N119:N125" si="15">IFERROR(M119/K119-1,"-")</f>
        <v>7.6157151310880744E-2</v>
      </c>
      <c r="O119" s="116">
        <f>M119/C119-1</f>
        <v>-4.8261581869482151E-2</v>
      </c>
    </row>
    <row r="120" spans="1:16" x14ac:dyDescent="0.25">
      <c r="B120" s="114" t="s">
        <v>73</v>
      </c>
      <c r="C120" s="115">
        <v>42009</v>
      </c>
      <c r="D120" s="116">
        <v>7.7734164550142371E-2</v>
      </c>
      <c r="E120" s="115">
        <v>44676</v>
      </c>
      <c r="F120" s="116">
        <f t="shared" si="14"/>
        <v>6.3486395772334392E-2</v>
      </c>
      <c r="G120" s="115">
        <v>257</v>
      </c>
      <c r="H120" s="116">
        <f t="shared" si="14"/>
        <v>-0.99424747067776886</v>
      </c>
      <c r="I120" s="115">
        <v>33474</v>
      </c>
      <c r="J120" s="116">
        <f t="shared" si="14"/>
        <v>129.24902723735408</v>
      </c>
      <c r="K120" s="115">
        <v>40917</v>
      </c>
      <c r="L120" s="116">
        <f t="shared" si="14"/>
        <v>0.22235167592758565</v>
      </c>
      <c r="M120" s="115">
        <v>46040</v>
      </c>
      <c r="N120" s="116">
        <f t="shared" si="15"/>
        <v>0.12520468265024309</v>
      </c>
      <c r="O120" s="116">
        <f>IFERROR(M120/C120-1,"-")</f>
        <v>9.5955628555785655E-2</v>
      </c>
    </row>
    <row r="121" spans="1:16" x14ac:dyDescent="0.25">
      <c r="B121" s="114" t="s">
        <v>75</v>
      </c>
      <c r="C121" s="115">
        <v>51922</v>
      </c>
      <c r="D121" s="116">
        <v>7.223690731868504E-2</v>
      </c>
      <c r="E121" s="115">
        <v>19712</v>
      </c>
      <c r="F121" s="116">
        <f t="shared" si="14"/>
        <v>-0.62035360733407807</v>
      </c>
      <c r="G121" s="115">
        <v>272</v>
      </c>
      <c r="H121" s="116">
        <f t="shared" si="14"/>
        <v>-0.98620129870129869</v>
      </c>
      <c r="I121" s="115">
        <v>46540</v>
      </c>
      <c r="J121" s="116">
        <f t="shared" si="14"/>
        <v>170.10294117647058</v>
      </c>
      <c r="K121" s="115">
        <v>54879</v>
      </c>
      <c r="L121" s="116">
        <f t="shared" si="14"/>
        <v>0.17917920068758053</v>
      </c>
      <c r="M121" s="115">
        <v>55580</v>
      </c>
      <c r="N121" s="116">
        <f t="shared" si="15"/>
        <v>1.2773556369467309E-2</v>
      </c>
      <c r="O121" s="116">
        <f t="shared" ref="O121:O125" si="16">IFERROR(M121/C121-1,"-")</f>
        <v>7.0451831593544068E-2</v>
      </c>
    </row>
    <row r="122" spans="1:16" x14ac:dyDescent="0.25">
      <c r="B122" s="114" t="s">
        <v>77</v>
      </c>
      <c r="C122" s="115">
        <v>49828</v>
      </c>
      <c r="D122" s="116">
        <v>1.3959545806031537E-2</v>
      </c>
      <c r="E122" s="115">
        <v>0</v>
      </c>
      <c r="F122" s="116">
        <f t="shared" si="14"/>
        <v>-1</v>
      </c>
      <c r="G122" s="115">
        <v>159</v>
      </c>
      <c r="H122" s="116" t="str">
        <f t="shared" si="14"/>
        <v>-</v>
      </c>
      <c r="I122" s="115">
        <v>48714</v>
      </c>
      <c r="J122" s="116">
        <f t="shared" si="14"/>
        <v>305.37735849056605</v>
      </c>
      <c r="K122" s="115">
        <v>48998</v>
      </c>
      <c r="L122" s="116">
        <f t="shared" si="14"/>
        <v>5.8299462166933047E-3</v>
      </c>
      <c r="M122" s="115">
        <v>57738</v>
      </c>
      <c r="N122" s="116">
        <f t="shared" si="15"/>
        <v>0.17837462753581779</v>
      </c>
      <c r="O122" s="116">
        <f t="shared" si="16"/>
        <v>0.15874608653768973</v>
      </c>
    </row>
    <row r="123" spans="1:16" x14ac:dyDescent="0.25">
      <c r="B123" s="114" t="s">
        <v>79</v>
      </c>
      <c r="C123" s="115">
        <v>65395</v>
      </c>
      <c r="D123" s="116">
        <v>0.18503551754131631</v>
      </c>
      <c r="E123" s="115">
        <v>0</v>
      </c>
      <c r="F123" s="116">
        <f t="shared" si="14"/>
        <v>-1</v>
      </c>
      <c r="G123" s="115">
        <v>189</v>
      </c>
      <c r="H123" s="116" t="str">
        <f t="shared" si="14"/>
        <v>-</v>
      </c>
      <c r="I123" s="115">
        <v>52400</v>
      </c>
      <c r="J123" s="116">
        <f t="shared" si="14"/>
        <v>276.24867724867727</v>
      </c>
      <c r="K123" s="115">
        <v>55242</v>
      </c>
      <c r="L123" s="116">
        <f t="shared" si="14"/>
        <v>5.4236641221373949E-2</v>
      </c>
      <c r="M123" s="115">
        <v>61775</v>
      </c>
      <c r="N123" s="116">
        <f t="shared" si="15"/>
        <v>0.11826146772383339</v>
      </c>
      <c r="O123" s="116">
        <f t="shared" si="16"/>
        <v>-5.5355914060708056E-2</v>
      </c>
    </row>
    <row r="124" spans="1:16" x14ac:dyDescent="0.25">
      <c r="B124" s="114" t="s">
        <v>81</v>
      </c>
      <c r="C124" s="115">
        <v>63120</v>
      </c>
      <c r="D124" s="116">
        <v>-1.2500197787940204E-3</v>
      </c>
      <c r="E124" s="115">
        <v>0</v>
      </c>
      <c r="F124" s="116">
        <f t="shared" si="14"/>
        <v>-1</v>
      </c>
      <c r="G124" s="115">
        <v>1198</v>
      </c>
      <c r="H124" s="116" t="str">
        <f t="shared" si="14"/>
        <v>-</v>
      </c>
      <c r="I124" s="115">
        <v>53892</v>
      </c>
      <c r="J124" s="116">
        <f t="shared" si="14"/>
        <v>43.98497495826377</v>
      </c>
      <c r="K124" s="115">
        <v>60909</v>
      </c>
      <c r="L124" s="116">
        <f t="shared" si="14"/>
        <v>0.13020485415274985</v>
      </c>
      <c r="M124" s="115">
        <v>66223</v>
      </c>
      <c r="N124" s="116">
        <f t="shared" si="15"/>
        <v>8.7244906335681049E-2</v>
      </c>
      <c r="O124" s="116">
        <f t="shared" si="16"/>
        <v>4.9160329531051872E-2</v>
      </c>
    </row>
    <row r="125" spans="1:16" x14ac:dyDescent="0.25">
      <c r="B125" s="114" t="s">
        <v>83</v>
      </c>
      <c r="C125" s="115">
        <v>59097</v>
      </c>
      <c r="D125" s="116">
        <v>4.3655629139072838E-2</v>
      </c>
      <c r="E125" s="115">
        <v>0</v>
      </c>
      <c r="F125" s="116">
        <f t="shared" si="14"/>
        <v>-1</v>
      </c>
      <c r="G125" s="115">
        <v>4901</v>
      </c>
      <c r="H125" s="116" t="str">
        <f t="shared" si="14"/>
        <v>-</v>
      </c>
      <c r="I125" s="115">
        <v>59229</v>
      </c>
      <c r="J125" s="116">
        <f t="shared" si="14"/>
        <v>11.085084676596614</v>
      </c>
      <c r="K125" s="115">
        <v>59288</v>
      </c>
      <c r="L125" s="116">
        <f t="shared" si="14"/>
        <v>9.9613365074535665E-4</v>
      </c>
      <c r="M125" s="115">
        <v>64142</v>
      </c>
      <c r="N125" s="116">
        <f t="shared" si="15"/>
        <v>8.1871542301983569E-2</v>
      </c>
      <c r="O125" s="116">
        <f t="shared" si="16"/>
        <v>8.536812359341428E-2</v>
      </c>
    </row>
    <row r="126" spans="1:16" x14ac:dyDescent="0.25">
      <c r="B126" s="114" t="s">
        <v>85</v>
      </c>
      <c r="C126" s="115">
        <v>60439</v>
      </c>
      <c r="D126" s="116">
        <v>4.8359959064023128E-2</v>
      </c>
      <c r="E126" s="115">
        <v>5479</v>
      </c>
      <c r="F126" s="116">
        <f t="shared" si="14"/>
        <v>-0.90934661394132932</v>
      </c>
      <c r="G126" s="115">
        <v>14194</v>
      </c>
      <c r="H126" s="116">
        <f t="shared" si="14"/>
        <v>1.5906187260448985</v>
      </c>
      <c r="I126" s="115">
        <v>54770</v>
      </c>
      <c r="J126" s="116">
        <f t="shared" si="14"/>
        <v>2.8586726785965899</v>
      </c>
      <c r="K126" s="115">
        <v>55524</v>
      </c>
      <c r="L126" s="116">
        <f t="shared" si="14"/>
        <v>1.3766660580609713E-2</v>
      </c>
      <c r="M126" s="115">
        <v>62872</v>
      </c>
      <c r="N126" s="116">
        <f>IFERROR(M126/K126-1,"-")</f>
        <v>0.13233916864779194</v>
      </c>
      <c r="O126" s="116">
        <f>IFERROR(M126/C126-1,"-")</f>
        <v>4.0255464187031631E-2</v>
      </c>
    </row>
    <row r="127" spans="1:16" x14ac:dyDescent="0.25">
      <c r="B127" s="114" t="s">
        <v>87</v>
      </c>
      <c r="C127" s="115">
        <v>57468</v>
      </c>
      <c r="D127" s="116">
        <v>1.0639607477621604E-2</v>
      </c>
      <c r="E127" s="115">
        <v>4395</v>
      </c>
      <c r="F127" s="116">
        <f t="shared" si="14"/>
        <v>-0.92352265608686568</v>
      </c>
      <c r="G127" s="115">
        <v>23200</v>
      </c>
      <c r="H127" s="116">
        <f t="shared" si="14"/>
        <v>4.2787258248009099</v>
      </c>
      <c r="I127" s="115">
        <v>55821</v>
      </c>
      <c r="J127" s="116">
        <f t="shared" si="14"/>
        <v>1.4060775862068966</v>
      </c>
      <c r="K127" s="115">
        <v>60872</v>
      </c>
      <c r="L127" s="116">
        <f t="shared" si="14"/>
        <v>9.0485659518819039E-2</v>
      </c>
      <c r="M127" s="115">
        <v>62946</v>
      </c>
      <c r="N127" s="116">
        <f>IFERROR(M127/K127-1,"-")</f>
        <v>3.4071494283085757E-2</v>
      </c>
      <c r="O127" s="116">
        <f>IFERROR(M127/C127-1,"-")</f>
        <v>9.5322614324493626E-2</v>
      </c>
    </row>
    <row r="128" spans="1:16" x14ac:dyDescent="0.25">
      <c r="A128" s="120"/>
      <c r="B128" s="114" t="s">
        <v>89</v>
      </c>
      <c r="C128" s="115">
        <v>53519</v>
      </c>
      <c r="D128" s="116">
        <v>-7.9765466487843439E-2</v>
      </c>
      <c r="E128" s="115">
        <v>6516</v>
      </c>
      <c r="F128" s="116">
        <f t="shared" si="14"/>
        <v>-0.87824884620415178</v>
      </c>
      <c r="G128" s="115">
        <v>38448</v>
      </c>
      <c r="H128" s="116">
        <f t="shared" si="14"/>
        <v>4.9005524861878449</v>
      </c>
      <c r="I128" s="115">
        <v>56132</v>
      </c>
      <c r="J128" s="116">
        <f t="shared" si="14"/>
        <v>0.45994590095713694</v>
      </c>
      <c r="K128" s="115">
        <v>59055</v>
      </c>
      <c r="L128" s="116">
        <f t="shared" si="14"/>
        <v>5.2073683460414744E-2</v>
      </c>
      <c r="M128" s="115">
        <v>62174</v>
      </c>
      <c r="N128" s="116">
        <f>IFERROR(M128/K128-1,"-")</f>
        <v>5.2815172297011159E-2</v>
      </c>
      <c r="O128" s="116">
        <f>IFERROR(M128/C128-1,"-")</f>
        <v>0.16171826827855518</v>
      </c>
    </row>
    <row r="129" spans="2:16" x14ac:dyDescent="0.25">
      <c r="B129" s="114" t="s">
        <v>91</v>
      </c>
      <c r="C129" s="115">
        <v>46284</v>
      </c>
      <c r="D129" s="116">
        <v>1.8081034710307531E-2</v>
      </c>
      <c r="E129" s="115">
        <v>7647</v>
      </c>
      <c r="F129" s="116">
        <f t="shared" si="14"/>
        <v>-0.83478091781177077</v>
      </c>
      <c r="G129" s="115">
        <v>35023</v>
      </c>
      <c r="H129" s="116">
        <f t="shared" si="14"/>
        <v>3.5799659997384596</v>
      </c>
      <c r="I129" s="115">
        <v>49783</v>
      </c>
      <c r="J129" s="116">
        <f t="shared" si="14"/>
        <v>0.42143734117579879</v>
      </c>
      <c r="K129" s="115">
        <v>50763</v>
      </c>
      <c r="L129" s="116">
        <f t="shared" si="14"/>
        <v>1.9685434786975486E-2</v>
      </c>
      <c r="M129" s="115">
        <v>52169</v>
      </c>
      <c r="N129" s="116">
        <f>IFERROR(M129/K129-1,"-")</f>
        <v>2.769733861276924E-2</v>
      </c>
      <c r="O129" s="116">
        <f>IFERROR(M129/C129-1,"-")</f>
        <v>0.12714977097917202</v>
      </c>
    </row>
    <row r="130" spans="2:16" x14ac:dyDescent="0.25">
      <c r="B130" s="114" t="s">
        <v>93</v>
      </c>
      <c r="C130" s="115">
        <v>47430</v>
      </c>
      <c r="D130" s="116">
        <v>4.5289256198347116E-2</v>
      </c>
      <c r="E130" s="115">
        <v>8000</v>
      </c>
      <c r="F130" s="116">
        <f t="shared" si="14"/>
        <v>-0.8313303816150116</v>
      </c>
      <c r="G130" s="115">
        <v>24281</v>
      </c>
      <c r="H130" s="116">
        <f t="shared" si="14"/>
        <v>2.0351249999999999</v>
      </c>
      <c r="I130" s="115">
        <v>48129</v>
      </c>
      <c r="J130" s="116">
        <f t="shared" si="14"/>
        <v>0.98216712655986171</v>
      </c>
      <c r="K130" s="115">
        <v>49377</v>
      </c>
      <c r="L130" s="116">
        <f t="shared" si="14"/>
        <v>2.5930312285732171E-2</v>
      </c>
      <c r="M130" s="115">
        <v>50165</v>
      </c>
      <c r="N130" s="116">
        <f>IFERROR(M130/K130-1,"-")</f>
        <v>1.5958847236567708E-2</v>
      </c>
      <c r="O130" s="116">
        <f>IFERROR(M130/C130-1,"-")</f>
        <v>5.7663925785367942E-2</v>
      </c>
    </row>
    <row r="131" spans="2:16" ht="15.75" x14ac:dyDescent="0.25">
      <c r="B131" s="117" t="s">
        <v>30</v>
      </c>
      <c r="C131" s="118">
        <v>640459</v>
      </c>
      <c r="D131" s="119">
        <v>4.2792224391339895E-2</v>
      </c>
      <c r="E131" s="118">
        <v>146501</v>
      </c>
      <c r="F131" s="119">
        <f t="shared" si="14"/>
        <v>-0.77125623966561485</v>
      </c>
      <c r="G131" s="118">
        <v>142606</v>
      </c>
      <c r="H131" s="119">
        <f t="shared" si="14"/>
        <v>-2.6586849236523991E-2</v>
      </c>
      <c r="I131" s="118">
        <v>581865</v>
      </c>
      <c r="J131" s="119">
        <f t="shared" si="14"/>
        <v>3.0802280408958946</v>
      </c>
      <c r="K131" s="118">
        <v>634691</v>
      </c>
      <c r="L131" s="119">
        <f t="shared" si="14"/>
        <v>9.0787381952858404E-2</v>
      </c>
      <c r="M131" s="118">
        <v>683651</v>
      </c>
      <c r="N131" s="119">
        <v>7.7139899573178239E-2</v>
      </c>
      <c r="O131" s="119">
        <v>6.743913349644548E-2</v>
      </c>
    </row>
    <row r="132" spans="2:16" ht="6" customHeight="1" x14ac:dyDescent="0.25"/>
    <row r="133" spans="2:16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</row>
    <row r="134" spans="2:16" x14ac:dyDescent="0.25">
      <c r="K134" s="120"/>
      <c r="M134" s="120"/>
      <c r="N134" s="122"/>
    </row>
    <row r="136" spans="2:16" ht="48.75" customHeight="1" thickBot="1" x14ac:dyDescent="0.3">
      <c r="B136" s="270" t="s">
        <v>241</v>
      </c>
      <c r="C136" s="270"/>
      <c r="D136" s="270"/>
      <c r="E136" s="270"/>
      <c r="F136" s="270"/>
      <c r="G136" s="270"/>
      <c r="H136" s="270"/>
      <c r="I136" s="270"/>
      <c r="J136" s="270"/>
      <c r="K136" s="270"/>
      <c r="L136" s="270"/>
      <c r="M136" s="270"/>
      <c r="N136" s="270"/>
      <c r="O136" s="270"/>
      <c r="P136" s="1" t="s">
        <v>111</v>
      </c>
    </row>
    <row r="137" spans="2:16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P137" s="1" t="s">
        <v>112</v>
      </c>
    </row>
    <row r="138" spans="2:16" ht="22.5" thickTop="1" thickBot="1" x14ac:dyDescent="0.3">
      <c r="B138" s="121" t="str">
        <f>C138</f>
        <v>Alemania</v>
      </c>
      <c r="C138" s="292" t="s">
        <v>113</v>
      </c>
      <c r="D138" s="293"/>
      <c r="E138" s="293"/>
      <c r="F138" s="293"/>
      <c r="G138" s="293"/>
      <c r="H138" s="293"/>
      <c r="I138" s="293"/>
      <c r="J138" s="293"/>
      <c r="K138" s="293"/>
      <c r="L138" s="293"/>
      <c r="M138" s="293"/>
      <c r="N138" s="293"/>
      <c r="O138" s="294"/>
    </row>
    <row r="139" spans="2:16" ht="22.5" thickTop="1" thickBot="1" x14ac:dyDescent="0.3">
      <c r="B139" s="109"/>
      <c r="C139" s="295">
        <f>2019</f>
        <v>2019</v>
      </c>
      <c r="D139" s="296"/>
      <c r="E139" s="297">
        <v>2020</v>
      </c>
      <c r="F139" s="296"/>
      <c r="G139" s="297">
        <v>2021</v>
      </c>
      <c r="H139" s="296"/>
      <c r="I139" s="297">
        <v>2022</v>
      </c>
      <c r="J139" s="296"/>
      <c r="K139" s="297">
        <v>2023</v>
      </c>
      <c r="L139" s="296"/>
      <c r="M139" s="297">
        <v>2024</v>
      </c>
      <c r="N139" s="298"/>
      <c r="O139" s="299"/>
    </row>
    <row r="140" spans="2:16" ht="16.5" thickTop="1" thickBot="1" x14ac:dyDescent="0.3">
      <c r="B140" s="85"/>
      <c r="C140" s="111" t="s">
        <v>69</v>
      </c>
      <c r="D140" s="112" t="str">
        <f>CONCATENATE("var ",RIGHT(2019,2),"/",RIGHT(2018,2))</f>
        <v>var 19/18</v>
      </c>
      <c r="E140" s="113" t="s">
        <v>69</v>
      </c>
      <c r="F140" s="112" t="str">
        <f>CONCATENATE("var ",RIGHT(E139,2),"/",RIGHT(E139-1,2))</f>
        <v>var 20/19</v>
      </c>
      <c r="G140" s="113" t="s">
        <v>69</v>
      </c>
      <c r="H140" s="112" t="str">
        <f>CONCATENATE("var ",RIGHT(G139,2),"/",RIGHT(G139-1,2))</f>
        <v>var 21/20</v>
      </c>
      <c r="I140" s="113" t="s">
        <v>69</v>
      </c>
      <c r="J140" s="112" t="str">
        <f>CONCATENATE("var ",RIGHT(I139,2),"/",RIGHT(I139-1,2))</f>
        <v>var 22/21</v>
      </c>
      <c r="K140" s="113" t="s">
        <v>69</v>
      </c>
      <c r="L140" s="112" t="str">
        <f>CONCATENATE("var ",RIGHT(K139,2),"/",RIGHT(K139-1,2))</f>
        <v>var 23/22</v>
      </c>
      <c r="M140" s="113" t="s">
        <v>69</v>
      </c>
      <c r="N140" s="112" t="str">
        <f>CONCATENATE("var ",RIGHT(M139,2),"/",RIGHT(M139-1,2))</f>
        <v>var 24/23</v>
      </c>
      <c r="O140" s="112" t="str">
        <f>CONCATENATE("var ",RIGHT(M139,2),"/",RIGHT(2019,2))</f>
        <v>var 24/19</v>
      </c>
    </row>
    <row r="141" spans="2:16" x14ac:dyDescent="0.25">
      <c r="B141" s="114" t="s">
        <v>71</v>
      </c>
      <c r="C141" s="115">
        <v>4980</v>
      </c>
      <c r="D141" s="116">
        <v>-0.17248255234297105</v>
      </c>
      <c r="E141" s="115">
        <v>4685</v>
      </c>
      <c r="F141" s="116">
        <f t="shared" ref="F141:L153" si="17">IFERROR(E141/C141-1,"-")</f>
        <v>-5.9236947791164618E-2</v>
      </c>
      <c r="G141" s="115">
        <v>536</v>
      </c>
      <c r="H141" s="116">
        <f t="shared" si="17"/>
        <v>-0.88559231590181431</v>
      </c>
      <c r="I141" s="115">
        <v>3124</v>
      </c>
      <c r="J141" s="116">
        <f t="shared" si="17"/>
        <v>4.8283582089552235</v>
      </c>
      <c r="K141" s="115">
        <v>4168</v>
      </c>
      <c r="L141" s="116">
        <f t="shared" si="17"/>
        <v>0.33418693982074266</v>
      </c>
      <c r="M141" s="115">
        <v>4030</v>
      </c>
      <c r="N141" s="116">
        <f t="shared" ref="N141:N147" si="18">IFERROR(M141/K141-1,"-")</f>
        <v>-3.3109404990403046E-2</v>
      </c>
      <c r="O141" s="116">
        <f>M141/C141-1</f>
        <v>-0.19076305220883538</v>
      </c>
    </row>
    <row r="142" spans="2:16" x14ac:dyDescent="0.25">
      <c r="B142" s="114" t="s">
        <v>73</v>
      </c>
      <c r="C142" s="115">
        <v>4900</v>
      </c>
      <c r="D142" s="116">
        <v>-0.14960083304408189</v>
      </c>
      <c r="E142" s="115">
        <v>4649</v>
      </c>
      <c r="F142" s="116">
        <f t="shared" si="17"/>
        <v>-5.1224489795918315E-2</v>
      </c>
      <c r="G142" s="115">
        <v>587</v>
      </c>
      <c r="H142" s="116">
        <f t="shared" si="17"/>
        <v>-0.87373628737362874</v>
      </c>
      <c r="I142" s="115">
        <v>3140</v>
      </c>
      <c r="J142" s="116">
        <f t="shared" si="17"/>
        <v>4.3492333901192506</v>
      </c>
      <c r="K142" s="115">
        <v>4770</v>
      </c>
      <c r="L142" s="116">
        <f t="shared" si="17"/>
        <v>0.51910828025477707</v>
      </c>
      <c r="M142" s="115">
        <v>4864</v>
      </c>
      <c r="N142" s="116">
        <f t="shared" si="18"/>
        <v>1.9706498951781892E-2</v>
      </c>
      <c r="O142" s="116">
        <f>IFERROR(M142/C142-1,"-")</f>
        <v>-7.3469387755101812E-3</v>
      </c>
    </row>
    <row r="143" spans="2:16" x14ac:dyDescent="0.25">
      <c r="B143" s="114" t="s">
        <v>75</v>
      </c>
      <c r="C143" s="115">
        <v>5593</v>
      </c>
      <c r="D143" s="116">
        <v>-0.18015244796247432</v>
      </c>
      <c r="E143" s="115">
        <v>2369</v>
      </c>
      <c r="F143" s="116">
        <f t="shared" si="17"/>
        <v>-0.57643482925084921</v>
      </c>
      <c r="G143" s="115">
        <v>734</v>
      </c>
      <c r="H143" s="116">
        <f t="shared" si="17"/>
        <v>-0.69016462642465171</v>
      </c>
      <c r="I143" s="115">
        <v>3797</v>
      </c>
      <c r="J143" s="116">
        <f t="shared" si="17"/>
        <v>4.1730245231607626</v>
      </c>
      <c r="K143" s="115">
        <v>4902</v>
      </c>
      <c r="L143" s="116">
        <f t="shared" si="17"/>
        <v>0.29101922570450345</v>
      </c>
      <c r="M143" s="115">
        <v>5123</v>
      </c>
      <c r="N143" s="116">
        <f t="shared" si="18"/>
        <v>4.5083639330885328E-2</v>
      </c>
      <c r="O143" s="116">
        <f t="shared" ref="O143:O147" si="19">IFERROR(M143/C143-1,"-")</f>
        <v>-8.4033613445378186E-2</v>
      </c>
    </row>
    <row r="144" spans="2:16" x14ac:dyDescent="0.25">
      <c r="B144" s="114" t="s">
        <v>77</v>
      </c>
      <c r="C144" s="115">
        <v>4923</v>
      </c>
      <c r="D144" s="116">
        <v>-0.24597947618318272</v>
      </c>
      <c r="E144" s="115">
        <v>0</v>
      </c>
      <c r="F144" s="116">
        <f t="shared" si="17"/>
        <v>-1</v>
      </c>
      <c r="G144" s="115">
        <v>547</v>
      </c>
      <c r="H144" s="116" t="str">
        <f t="shared" si="17"/>
        <v>-</v>
      </c>
      <c r="I144" s="115">
        <v>3884</v>
      </c>
      <c r="J144" s="116">
        <f t="shared" si="17"/>
        <v>6.1005484460694701</v>
      </c>
      <c r="K144" s="115">
        <v>3848</v>
      </c>
      <c r="L144" s="116">
        <f t="shared" si="17"/>
        <v>-9.2687950566426869E-3</v>
      </c>
      <c r="M144" s="115">
        <v>3449</v>
      </c>
      <c r="N144" s="116">
        <f t="shared" si="18"/>
        <v>-0.1036902286902287</v>
      </c>
      <c r="O144" s="116">
        <f t="shared" si="19"/>
        <v>-0.29941092829575466</v>
      </c>
    </row>
    <row r="145" spans="1:16" x14ac:dyDescent="0.25">
      <c r="B145" s="114" t="s">
        <v>79</v>
      </c>
      <c r="C145" s="115">
        <v>3457</v>
      </c>
      <c r="D145" s="116">
        <v>-0.4517919441801459</v>
      </c>
      <c r="E145" s="115">
        <v>0</v>
      </c>
      <c r="F145" s="116">
        <f t="shared" si="17"/>
        <v>-1</v>
      </c>
      <c r="G145" s="115">
        <v>771</v>
      </c>
      <c r="H145" s="116" t="str">
        <f t="shared" si="17"/>
        <v>-</v>
      </c>
      <c r="I145" s="115">
        <v>1871</v>
      </c>
      <c r="J145" s="116">
        <f t="shared" si="17"/>
        <v>1.4267185473411153</v>
      </c>
      <c r="K145" s="115">
        <v>2095</v>
      </c>
      <c r="L145" s="116">
        <f t="shared" si="17"/>
        <v>0.119722073757349</v>
      </c>
      <c r="M145" s="115">
        <v>2729</v>
      </c>
      <c r="N145" s="116">
        <f t="shared" si="18"/>
        <v>0.30262529832935559</v>
      </c>
      <c r="O145" s="116">
        <f t="shared" si="19"/>
        <v>-0.21058721434770034</v>
      </c>
    </row>
    <row r="146" spans="1:16" x14ac:dyDescent="0.25">
      <c r="B146" s="114" t="s">
        <v>81</v>
      </c>
      <c r="C146" s="115">
        <v>3787</v>
      </c>
      <c r="D146" s="116">
        <v>-0.35649957519116393</v>
      </c>
      <c r="E146" s="115">
        <v>0</v>
      </c>
      <c r="F146" s="116">
        <f t="shared" si="17"/>
        <v>-1</v>
      </c>
      <c r="G146" s="115">
        <v>777</v>
      </c>
      <c r="H146" s="116" t="str">
        <f t="shared" si="17"/>
        <v>-</v>
      </c>
      <c r="I146" s="115">
        <v>2403</v>
      </c>
      <c r="J146" s="116">
        <f t="shared" si="17"/>
        <v>2.0926640926640925</v>
      </c>
      <c r="K146" s="115">
        <v>3004</v>
      </c>
      <c r="L146" s="116">
        <f t="shared" si="17"/>
        <v>0.25010403662089065</v>
      </c>
      <c r="M146" s="115">
        <v>2187</v>
      </c>
      <c r="N146" s="116">
        <f t="shared" si="18"/>
        <v>-0.27197070572569904</v>
      </c>
      <c r="O146" s="116">
        <f t="shared" si="19"/>
        <v>-0.42249801954053345</v>
      </c>
    </row>
    <row r="147" spans="1:16" x14ac:dyDescent="0.25">
      <c r="B147" s="114" t="s">
        <v>83</v>
      </c>
      <c r="C147" s="115">
        <v>4181</v>
      </c>
      <c r="D147" s="116">
        <v>-0.2873700357934208</v>
      </c>
      <c r="E147" s="115">
        <v>0</v>
      </c>
      <c r="F147" s="116">
        <f t="shared" si="17"/>
        <v>-1</v>
      </c>
      <c r="G147" s="115">
        <v>1389</v>
      </c>
      <c r="H147" s="116" t="str">
        <f t="shared" si="17"/>
        <v>-</v>
      </c>
      <c r="I147" s="115">
        <v>2941</v>
      </c>
      <c r="J147" s="116">
        <f t="shared" si="17"/>
        <v>1.1173506119510441</v>
      </c>
      <c r="K147" s="115">
        <v>2534</v>
      </c>
      <c r="L147" s="116">
        <f t="shared" si="17"/>
        <v>-0.13838830329819785</v>
      </c>
      <c r="M147" s="115">
        <v>2455</v>
      </c>
      <c r="N147" s="116">
        <f t="shared" si="18"/>
        <v>-3.1176006314127869E-2</v>
      </c>
      <c r="O147" s="116">
        <f t="shared" si="19"/>
        <v>-0.41281989954556331</v>
      </c>
    </row>
    <row r="148" spans="1:16" x14ac:dyDescent="0.25">
      <c r="B148" s="114" t="s">
        <v>85</v>
      </c>
      <c r="C148" s="115">
        <v>3234</v>
      </c>
      <c r="D148" s="116">
        <v>-0.42811671087533154</v>
      </c>
      <c r="E148" s="115">
        <v>1133</v>
      </c>
      <c r="F148" s="116">
        <f t="shared" si="17"/>
        <v>-0.64965986394557818</v>
      </c>
      <c r="G148" s="115">
        <v>1244</v>
      </c>
      <c r="H148" s="116">
        <f t="shared" si="17"/>
        <v>9.7969991173874726E-2</v>
      </c>
      <c r="I148" s="115">
        <v>2558</v>
      </c>
      <c r="J148" s="116">
        <f t="shared" si="17"/>
        <v>1.0562700964630225</v>
      </c>
      <c r="K148" s="115">
        <v>3156</v>
      </c>
      <c r="L148" s="116">
        <f t="shared" si="17"/>
        <v>0.23377638780297105</v>
      </c>
      <c r="M148" s="115">
        <v>3085</v>
      </c>
      <c r="N148" s="116">
        <f>IFERROR(M148/K148-1,"-")</f>
        <v>-2.249683143219261E-2</v>
      </c>
      <c r="O148" s="116">
        <f>IFERROR(M148/C148-1,"-")</f>
        <v>-4.6072974644403186E-2</v>
      </c>
    </row>
    <row r="149" spans="1:16" x14ac:dyDescent="0.25">
      <c r="B149" s="114" t="s">
        <v>87</v>
      </c>
      <c r="C149" s="115">
        <v>3786</v>
      </c>
      <c r="D149" s="116">
        <v>-0.33074067526957751</v>
      </c>
      <c r="E149" s="115">
        <v>238</v>
      </c>
      <c r="F149" s="116">
        <f t="shared" si="17"/>
        <v>-0.93713681986265185</v>
      </c>
      <c r="G149" s="115">
        <v>2765</v>
      </c>
      <c r="H149" s="116">
        <f t="shared" si="17"/>
        <v>10.617647058823529</v>
      </c>
      <c r="I149" s="115">
        <v>2665</v>
      </c>
      <c r="J149" s="116">
        <f t="shared" si="17"/>
        <v>-3.6166365280289381E-2</v>
      </c>
      <c r="K149" s="115">
        <v>3076</v>
      </c>
      <c r="L149" s="116">
        <f t="shared" si="17"/>
        <v>0.15422138836772992</v>
      </c>
      <c r="M149" s="115">
        <v>2728</v>
      </c>
      <c r="N149" s="116">
        <f>IFERROR(M149/K149-1,"-")</f>
        <v>-0.11313394018205458</v>
      </c>
      <c r="O149" s="116">
        <f>IFERROR(M149/C149-1,"-")</f>
        <v>-0.27945060750132067</v>
      </c>
    </row>
    <row r="150" spans="1:16" x14ac:dyDescent="0.25">
      <c r="A150" s="120"/>
      <c r="B150" s="114" t="s">
        <v>89</v>
      </c>
      <c r="C150" s="115">
        <v>4319</v>
      </c>
      <c r="D150" s="116">
        <v>-0.33420687528903958</v>
      </c>
      <c r="E150" s="115">
        <v>347</v>
      </c>
      <c r="F150" s="116">
        <f t="shared" si="17"/>
        <v>-0.91965732808520495</v>
      </c>
      <c r="G150" s="115">
        <v>3944</v>
      </c>
      <c r="H150" s="116">
        <f t="shared" si="17"/>
        <v>10.36599423631124</v>
      </c>
      <c r="I150" s="115">
        <v>3276</v>
      </c>
      <c r="J150" s="116">
        <f t="shared" si="17"/>
        <v>-0.16937119675456391</v>
      </c>
      <c r="K150" s="115">
        <v>3785</v>
      </c>
      <c r="L150" s="116">
        <f t="shared" si="17"/>
        <v>0.15537240537240526</v>
      </c>
      <c r="M150" s="115">
        <v>4043</v>
      </c>
      <c r="N150" s="116">
        <f>IFERROR(M150/K150-1,"-")</f>
        <v>6.816380449141346E-2</v>
      </c>
      <c r="O150" s="116">
        <f>IFERROR(M150/C150-1,"-")</f>
        <v>-6.3903681407733282E-2</v>
      </c>
    </row>
    <row r="151" spans="1:16" x14ac:dyDescent="0.25">
      <c r="B151" s="114" t="s">
        <v>91</v>
      </c>
      <c r="C151" s="115">
        <v>5242</v>
      </c>
      <c r="D151" s="116">
        <v>-0.22248590922574907</v>
      </c>
      <c r="E151" s="115">
        <v>862</v>
      </c>
      <c r="F151" s="116">
        <f t="shared" si="17"/>
        <v>-0.83555894696680655</v>
      </c>
      <c r="G151" s="115">
        <v>4559</v>
      </c>
      <c r="H151" s="116">
        <f t="shared" si="17"/>
        <v>4.2888631090487239</v>
      </c>
      <c r="I151" s="115">
        <v>4655</v>
      </c>
      <c r="J151" s="116">
        <f t="shared" si="17"/>
        <v>2.1057249396797539E-2</v>
      </c>
      <c r="K151" s="115">
        <v>4820</v>
      </c>
      <c r="L151" s="116">
        <f t="shared" si="17"/>
        <v>3.5445757250268439E-2</v>
      </c>
      <c r="M151" s="115">
        <v>4637</v>
      </c>
      <c r="N151" s="116">
        <f>IFERROR(M151/K151-1,"-")</f>
        <v>-3.7966804979253088E-2</v>
      </c>
      <c r="O151" s="116">
        <f>IFERROR(M151/C151-1,"-")</f>
        <v>-0.11541396413582605</v>
      </c>
    </row>
    <row r="152" spans="1:16" x14ac:dyDescent="0.25">
      <c r="B152" s="114" t="s">
        <v>93</v>
      </c>
      <c r="C152" s="115">
        <v>3999</v>
      </c>
      <c r="D152" s="116">
        <v>-0.19811509925807103</v>
      </c>
      <c r="E152" s="115">
        <v>854</v>
      </c>
      <c r="F152" s="116">
        <f t="shared" si="17"/>
        <v>-0.78644661165291319</v>
      </c>
      <c r="G152" s="115">
        <v>3993</v>
      </c>
      <c r="H152" s="116">
        <f t="shared" si="17"/>
        <v>3.6756440281030445</v>
      </c>
      <c r="I152" s="115">
        <v>4758</v>
      </c>
      <c r="J152" s="116">
        <f t="shared" si="17"/>
        <v>0.19158527422990224</v>
      </c>
      <c r="K152" s="115">
        <v>4975</v>
      </c>
      <c r="L152" s="116">
        <f t="shared" si="17"/>
        <v>4.5607398066414451E-2</v>
      </c>
      <c r="M152" s="115">
        <v>5171</v>
      </c>
      <c r="N152" s="116">
        <f>IFERROR(M152/K152-1,"-")</f>
        <v>3.939698492462318E-2</v>
      </c>
      <c r="O152" s="116">
        <f>IFERROR(M152/C152-1,"-")</f>
        <v>0.29307326831707936</v>
      </c>
    </row>
    <row r="153" spans="1:16" ht="15.75" x14ac:dyDescent="0.25">
      <c r="B153" s="117" t="s">
        <v>30</v>
      </c>
      <c r="C153" s="118">
        <v>52401</v>
      </c>
      <c r="D153" s="119">
        <v>-0.27938446305540654</v>
      </c>
      <c r="E153" s="118">
        <v>16159</v>
      </c>
      <c r="F153" s="119">
        <f t="shared" si="17"/>
        <v>-0.69162802236598542</v>
      </c>
      <c r="G153" s="118">
        <v>21846</v>
      </c>
      <c r="H153" s="119">
        <f t="shared" si="17"/>
        <v>0.35194009530292725</v>
      </c>
      <c r="I153" s="118">
        <v>39072</v>
      </c>
      <c r="J153" s="119">
        <f t="shared" si="17"/>
        <v>0.78851963746223563</v>
      </c>
      <c r="K153" s="118">
        <v>45133</v>
      </c>
      <c r="L153" s="119">
        <f t="shared" si="17"/>
        <v>0.15512387387387383</v>
      </c>
      <c r="M153" s="118">
        <v>44501</v>
      </c>
      <c r="N153" s="119">
        <v>-1.4003057629672355E-2</v>
      </c>
      <c r="O153" s="119">
        <v>-0.15076048167019718</v>
      </c>
    </row>
    <row r="154" spans="1:16" ht="6" customHeight="1" x14ac:dyDescent="0.25"/>
    <row r="155" spans="1:16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</row>
    <row r="156" spans="1:16" x14ac:dyDescent="0.25">
      <c r="K156" s="120"/>
      <c r="N156" s="123"/>
    </row>
    <row r="157" spans="1:16" x14ac:dyDescent="0.25">
      <c r="O157" s="122"/>
    </row>
    <row r="158" spans="1:16" ht="48.75" customHeight="1" thickBot="1" x14ac:dyDescent="0.3">
      <c r="B158" s="270" t="s">
        <v>242</v>
      </c>
      <c r="C158" s="270"/>
      <c r="D158" s="270"/>
      <c r="E158" s="270"/>
      <c r="F158" s="270"/>
      <c r="G158" s="270"/>
      <c r="H158" s="270"/>
      <c r="I158" s="270"/>
      <c r="J158" s="270"/>
      <c r="K158" s="270"/>
      <c r="L158" s="270"/>
      <c r="M158" s="270"/>
      <c r="N158" s="270"/>
      <c r="O158" s="270"/>
      <c r="P158" s="1" t="s">
        <v>114</v>
      </c>
    </row>
    <row r="159" spans="1:16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P159" s="1" t="s">
        <v>115</v>
      </c>
    </row>
    <row r="160" spans="1:16" ht="22.5" thickTop="1" thickBot="1" x14ac:dyDescent="0.3">
      <c r="B160" s="121" t="str">
        <f>C160</f>
        <v>Francia</v>
      </c>
      <c r="C160" s="292" t="s">
        <v>116</v>
      </c>
      <c r="D160" s="293"/>
      <c r="E160" s="293"/>
      <c r="F160" s="293"/>
      <c r="G160" s="293"/>
      <c r="H160" s="293"/>
      <c r="I160" s="293"/>
      <c r="J160" s="293"/>
      <c r="K160" s="293"/>
      <c r="L160" s="293"/>
      <c r="M160" s="293"/>
      <c r="N160" s="293"/>
      <c r="O160" s="294"/>
    </row>
    <row r="161" spans="2:15" ht="22.5" thickTop="1" thickBot="1" x14ac:dyDescent="0.3">
      <c r="B161" s="109"/>
      <c r="C161" s="295">
        <f>2019</f>
        <v>2019</v>
      </c>
      <c r="D161" s="296"/>
      <c r="E161" s="297">
        <v>2020</v>
      </c>
      <c r="F161" s="296"/>
      <c r="G161" s="297">
        <v>2021</v>
      </c>
      <c r="H161" s="296"/>
      <c r="I161" s="297">
        <v>2022</v>
      </c>
      <c r="J161" s="296"/>
      <c r="K161" s="297">
        <v>2023</v>
      </c>
      <c r="L161" s="296"/>
      <c r="M161" s="297">
        <v>2024</v>
      </c>
      <c r="N161" s="298"/>
      <c r="O161" s="299"/>
    </row>
    <row r="162" spans="2:15" ht="16.5" thickTop="1" thickBot="1" x14ac:dyDescent="0.3">
      <c r="B162" s="85"/>
      <c r="C162" s="111" t="s">
        <v>69</v>
      </c>
      <c r="D162" s="112" t="str">
        <f>CONCATENATE("var ",RIGHT(2019,2),"/",RIGHT(2018,2))</f>
        <v>var 19/18</v>
      </c>
      <c r="E162" s="113" t="s">
        <v>69</v>
      </c>
      <c r="F162" s="112" t="str">
        <f>CONCATENATE("var ",RIGHT(E161,2),"/",RIGHT(E161-1,2))</f>
        <v>var 20/19</v>
      </c>
      <c r="G162" s="113" t="s">
        <v>69</v>
      </c>
      <c r="H162" s="112" t="str">
        <f>CONCATENATE("var ",RIGHT(G161,2),"/",RIGHT(G161-1,2))</f>
        <v>var 21/20</v>
      </c>
      <c r="I162" s="113" t="s">
        <v>69</v>
      </c>
      <c r="J162" s="112" t="str">
        <f>CONCATENATE("var ",RIGHT(I161,2),"/",RIGHT(I161-1,2))</f>
        <v>var 22/21</v>
      </c>
      <c r="K162" s="113" t="s">
        <v>69</v>
      </c>
      <c r="L162" s="112" t="str">
        <f>CONCATENATE("var ",RIGHT(K161,2),"/",RIGHT(K161-1,2))</f>
        <v>var 23/22</v>
      </c>
      <c r="M162" s="113" t="s">
        <v>69</v>
      </c>
      <c r="N162" s="112" t="str">
        <f>CONCATENATE("var ",RIGHT(M161,2),"/",RIGHT(M161-1,2))</f>
        <v>var 24/23</v>
      </c>
      <c r="O162" s="112" t="str">
        <f>CONCATENATE("var ",RIGHT(M161,2),"/",RIGHT(2019,2))</f>
        <v>var 24/19</v>
      </c>
    </row>
    <row r="163" spans="2:15" x14ac:dyDescent="0.25">
      <c r="B163" s="114" t="s">
        <v>71</v>
      </c>
      <c r="C163" s="115">
        <v>1983</v>
      </c>
      <c r="D163" s="116">
        <v>-4.663461538461533E-2</v>
      </c>
      <c r="E163" s="115">
        <v>2336</v>
      </c>
      <c r="F163" s="116">
        <f t="shared" ref="F163:L175" si="20">IFERROR(E163/C163-1,"-")</f>
        <v>0.17801311144730203</v>
      </c>
      <c r="G163" s="115">
        <v>719</v>
      </c>
      <c r="H163" s="116">
        <f t="shared" si="20"/>
        <v>-0.69220890410958902</v>
      </c>
      <c r="I163" s="115">
        <v>1823</v>
      </c>
      <c r="J163" s="116">
        <f t="shared" si="20"/>
        <v>1.5354659248956883</v>
      </c>
      <c r="K163" s="115">
        <v>2209</v>
      </c>
      <c r="L163" s="116">
        <f t="shared" si="20"/>
        <v>0.21173889193636852</v>
      </c>
      <c r="M163" s="115">
        <v>2149</v>
      </c>
      <c r="N163" s="116">
        <f t="shared" ref="N163:N169" si="21">IFERROR(M163/K163-1,"-")</f>
        <v>-2.7161611588954249E-2</v>
      </c>
      <c r="O163" s="116">
        <f>M163/C163-1</f>
        <v>8.3711548159354443E-2</v>
      </c>
    </row>
    <row r="164" spans="2:15" x14ac:dyDescent="0.25">
      <c r="B164" s="114" t="s">
        <v>73</v>
      </c>
      <c r="C164" s="115">
        <v>2440</v>
      </c>
      <c r="D164" s="116">
        <v>0.15969581749049433</v>
      </c>
      <c r="E164" s="115">
        <v>2719</v>
      </c>
      <c r="F164" s="116">
        <f t="shared" si="20"/>
        <v>0.11434426229508188</v>
      </c>
      <c r="G164" s="115">
        <v>1408</v>
      </c>
      <c r="H164" s="116">
        <f t="shared" si="20"/>
        <v>-0.4821625597646193</v>
      </c>
      <c r="I164" s="115">
        <v>2638</v>
      </c>
      <c r="J164" s="116">
        <f t="shared" si="20"/>
        <v>0.87357954545454541</v>
      </c>
      <c r="K164" s="115">
        <v>2846</v>
      </c>
      <c r="L164" s="116">
        <f t="shared" si="20"/>
        <v>7.8847611827141728E-2</v>
      </c>
      <c r="M164" s="115">
        <v>2914</v>
      </c>
      <c r="N164" s="116">
        <f t="shared" si="21"/>
        <v>2.3893183415319763E-2</v>
      </c>
      <c r="O164" s="116">
        <f>IFERROR(M164/C164-1,"-")</f>
        <v>0.19426229508196724</v>
      </c>
    </row>
    <row r="165" spans="2:15" x14ac:dyDescent="0.25">
      <c r="B165" s="114" t="s">
        <v>75</v>
      </c>
      <c r="C165" s="115">
        <v>2038</v>
      </c>
      <c r="D165" s="116">
        <v>-0.11159546643417606</v>
      </c>
      <c r="E165" s="115">
        <v>744</v>
      </c>
      <c r="F165" s="116">
        <f t="shared" si="20"/>
        <v>-0.63493621197252215</v>
      </c>
      <c r="G165" s="115">
        <v>1099</v>
      </c>
      <c r="H165" s="116">
        <f t="shared" si="20"/>
        <v>0.47715053763440851</v>
      </c>
      <c r="I165" s="115">
        <v>2270</v>
      </c>
      <c r="J165" s="116">
        <f t="shared" si="20"/>
        <v>1.0655141037306644</v>
      </c>
      <c r="K165" s="115">
        <v>2344</v>
      </c>
      <c r="L165" s="116">
        <f t="shared" si="20"/>
        <v>3.2599118942731264E-2</v>
      </c>
      <c r="M165" s="115">
        <v>2307</v>
      </c>
      <c r="N165" s="116">
        <f t="shared" si="21"/>
        <v>-1.5784982935153624E-2</v>
      </c>
      <c r="O165" s="116">
        <f t="shared" ref="O165:O169" si="22">IFERROR(M165/C165-1,"-")</f>
        <v>0.13199214916584889</v>
      </c>
    </row>
    <row r="166" spans="2:15" x14ac:dyDescent="0.25">
      <c r="B166" s="114" t="s">
        <v>77</v>
      </c>
      <c r="C166" s="115">
        <v>2406</v>
      </c>
      <c r="D166" s="116">
        <v>-0.16138027187173232</v>
      </c>
      <c r="E166" s="115">
        <v>0</v>
      </c>
      <c r="F166" s="116">
        <f t="shared" si="20"/>
        <v>-1</v>
      </c>
      <c r="G166" s="115">
        <v>810</v>
      </c>
      <c r="H166" s="116" t="str">
        <f t="shared" si="20"/>
        <v>-</v>
      </c>
      <c r="I166" s="115">
        <v>2669</v>
      </c>
      <c r="J166" s="116">
        <f t="shared" si="20"/>
        <v>2.2950617283950616</v>
      </c>
      <c r="K166" s="115">
        <v>3420</v>
      </c>
      <c r="L166" s="116">
        <f t="shared" si="20"/>
        <v>0.28137879355563888</v>
      </c>
      <c r="M166" s="115">
        <v>3021</v>
      </c>
      <c r="N166" s="116">
        <f t="shared" si="21"/>
        <v>-0.1166666666666667</v>
      </c>
      <c r="O166" s="116">
        <f t="shared" si="22"/>
        <v>0.25561097256857845</v>
      </c>
    </row>
    <row r="167" spans="2:15" x14ac:dyDescent="0.25">
      <c r="B167" s="114" t="s">
        <v>79</v>
      </c>
      <c r="C167" s="115">
        <v>1755</v>
      </c>
      <c r="D167" s="116">
        <v>-0.14764448761534721</v>
      </c>
      <c r="E167" s="115">
        <v>0</v>
      </c>
      <c r="F167" s="116">
        <f t="shared" si="20"/>
        <v>-1</v>
      </c>
      <c r="G167" s="115">
        <v>1638</v>
      </c>
      <c r="H167" s="116" t="str">
        <f t="shared" si="20"/>
        <v>-</v>
      </c>
      <c r="I167" s="115">
        <v>2204</v>
      </c>
      <c r="J167" s="116">
        <f t="shared" si="20"/>
        <v>0.34554334554334565</v>
      </c>
      <c r="K167" s="115">
        <v>2278</v>
      </c>
      <c r="L167" s="116">
        <f t="shared" si="20"/>
        <v>3.3575317604355615E-2</v>
      </c>
      <c r="M167" s="115">
        <v>2217</v>
      </c>
      <c r="N167" s="116">
        <f t="shared" si="21"/>
        <v>-2.6777875329236145E-2</v>
      </c>
      <c r="O167" s="116">
        <f t="shared" si="22"/>
        <v>0.2632478632478632</v>
      </c>
    </row>
    <row r="168" spans="2:15" x14ac:dyDescent="0.25">
      <c r="B168" s="114" t="s">
        <v>81</v>
      </c>
      <c r="C168" s="115">
        <v>2033</v>
      </c>
      <c r="D168" s="116">
        <v>0.24800491098833644</v>
      </c>
      <c r="E168" s="115">
        <v>0</v>
      </c>
      <c r="F168" s="116">
        <f t="shared" si="20"/>
        <v>-1</v>
      </c>
      <c r="G168" s="115">
        <v>1226</v>
      </c>
      <c r="H168" s="116" t="str">
        <f t="shared" si="20"/>
        <v>-</v>
      </c>
      <c r="I168" s="115">
        <v>1538</v>
      </c>
      <c r="J168" s="116">
        <f t="shared" si="20"/>
        <v>0.25448613376835238</v>
      </c>
      <c r="K168" s="115">
        <v>1790</v>
      </c>
      <c r="L168" s="116">
        <f t="shared" si="20"/>
        <v>0.16384915474642403</v>
      </c>
      <c r="M168" s="115">
        <v>2073</v>
      </c>
      <c r="N168" s="116">
        <f t="shared" si="21"/>
        <v>0.1581005586592179</v>
      </c>
      <c r="O168" s="116">
        <f t="shared" si="22"/>
        <v>1.9675356615838746E-2</v>
      </c>
    </row>
    <row r="169" spans="2:15" x14ac:dyDescent="0.25">
      <c r="B169" s="114" t="s">
        <v>83</v>
      </c>
      <c r="C169" s="115">
        <v>1953</v>
      </c>
      <c r="D169" s="116">
        <v>0.19815950920245395</v>
      </c>
      <c r="E169" s="115">
        <v>0</v>
      </c>
      <c r="F169" s="116">
        <f t="shared" si="20"/>
        <v>-1</v>
      </c>
      <c r="G169" s="115">
        <v>2008</v>
      </c>
      <c r="H169" s="116" t="str">
        <f t="shared" si="20"/>
        <v>-</v>
      </c>
      <c r="I169" s="115">
        <v>1994</v>
      </c>
      <c r="J169" s="116">
        <f t="shared" si="20"/>
        <v>-6.9721115537848544E-3</v>
      </c>
      <c r="K169" s="115">
        <v>2053</v>
      </c>
      <c r="L169" s="116">
        <f t="shared" si="20"/>
        <v>2.9588766298896729E-2</v>
      </c>
      <c r="M169" s="115">
        <v>2235</v>
      </c>
      <c r="N169" s="116">
        <f t="shared" si="21"/>
        <v>8.8650754992693592E-2</v>
      </c>
      <c r="O169" s="116">
        <f t="shared" si="22"/>
        <v>0.14439324116743468</v>
      </c>
    </row>
    <row r="170" spans="2:15" x14ac:dyDescent="0.25">
      <c r="B170" s="114" t="s">
        <v>85</v>
      </c>
      <c r="C170" s="115">
        <v>2311</v>
      </c>
      <c r="D170" s="116">
        <v>5.2847380410022682E-2</v>
      </c>
      <c r="E170" s="115">
        <v>954</v>
      </c>
      <c r="F170" s="116">
        <f t="shared" si="20"/>
        <v>-0.58719169190826481</v>
      </c>
      <c r="G170" s="115">
        <v>2395</v>
      </c>
      <c r="H170" s="116">
        <f t="shared" si="20"/>
        <v>1.5104821802935011</v>
      </c>
      <c r="I170" s="115">
        <v>2886</v>
      </c>
      <c r="J170" s="116">
        <f t="shared" si="20"/>
        <v>0.20501043841336108</v>
      </c>
      <c r="K170" s="115">
        <v>2930</v>
      </c>
      <c r="L170" s="116">
        <f t="shared" si="20"/>
        <v>1.524601524601521E-2</v>
      </c>
      <c r="M170" s="115">
        <v>3259</v>
      </c>
      <c r="N170" s="116">
        <f>IFERROR(M170/K170-1,"-")</f>
        <v>0.11228668941979514</v>
      </c>
      <c r="O170" s="116">
        <f>IFERROR(M170/C170-1,"-")</f>
        <v>0.41021202942449153</v>
      </c>
    </row>
    <row r="171" spans="2:15" x14ac:dyDescent="0.25">
      <c r="B171" s="114" t="s">
        <v>87</v>
      </c>
      <c r="C171" s="115">
        <v>1643</v>
      </c>
      <c r="D171" s="116">
        <v>8.0210387902695635E-2</v>
      </c>
      <c r="E171" s="115">
        <v>368</v>
      </c>
      <c r="F171" s="116">
        <f t="shared" si="20"/>
        <v>-0.77601947656725501</v>
      </c>
      <c r="G171" s="115">
        <v>1381</v>
      </c>
      <c r="H171" s="116">
        <f t="shared" si="20"/>
        <v>2.7527173913043477</v>
      </c>
      <c r="I171" s="115">
        <v>1823</v>
      </c>
      <c r="J171" s="116">
        <f t="shared" si="20"/>
        <v>0.32005792903692987</v>
      </c>
      <c r="K171" s="115">
        <v>1975</v>
      </c>
      <c r="L171" s="116">
        <f t="shared" si="20"/>
        <v>8.3379045529347273E-2</v>
      </c>
      <c r="M171" s="115">
        <v>1850</v>
      </c>
      <c r="N171" s="116">
        <f t="shared" ref="N171:N174" si="23">IFERROR(M171/K171-1,"-")</f>
        <v>-6.3291139240506333E-2</v>
      </c>
      <c r="O171" s="116">
        <f t="shared" ref="O171:O174" si="24">IFERROR(M171/C171-1,"-")</f>
        <v>0.12598904443091907</v>
      </c>
    </row>
    <row r="172" spans="2:15" x14ac:dyDescent="0.25">
      <c r="B172" s="114" t="s">
        <v>89</v>
      </c>
      <c r="C172" s="115">
        <v>2027</v>
      </c>
      <c r="D172" s="116">
        <v>-8.1974637681159424E-2</v>
      </c>
      <c r="E172" s="115">
        <v>1343</v>
      </c>
      <c r="F172" s="116">
        <f t="shared" si="20"/>
        <v>-0.33744449925999009</v>
      </c>
      <c r="G172" s="115">
        <v>2655</v>
      </c>
      <c r="H172" s="116">
        <f t="shared" si="20"/>
        <v>0.9769173492181682</v>
      </c>
      <c r="I172" s="115">
        <v>2789</v>
      </c>
      <c r="J172" s="116">
        <f t="shared" si="20"/>
        <v>5.0470809792843685E-2</v>
      </c>
      <c r="K172" s="115">
        <v>2829</v>
      </c>
      <c r="L172" s="116">
        <f t="shared" si="20"/>
        <v>1.4342058085335285E-2</v>
      </c>
      <c r="M172" s="115">
        <v>2728</v>
      </c>
      <c r="N172" s="116">
        <f t="shared" si="23"/>
        <v>-3.5701661364439752E-2</v>
      </c>
      <c r="O172" s="116">
        <f t="shared" si="24"/>
        <v>0.34583127775037004</v>
      </c>
    </row>
    <row r="173" spans="2:15" x14ac:dyDescent="0.25">
      <c r="B173" s="114" t="s">
        <v>91</v>
      </c>
      <c r="C173" s="115">
        <v>2047</v>
      </c>
      <c r="D173" s="116">
        <v>0.41269841269841279</v>
      </c>
      <c r="E173" s="115">
        <v>230</v>
      </c>
      <c r="F173" s="116">
        <f t="shared" si="20"/>
        <v>-0.88764044943820219</v>
      </c>
      <c r="G173" s="115">
        <v>2255</v>
      </c>
      <c r="H173" s="116">
        <f t="shared" si="20"/>
        <v>8.804347826086957</v>
      </c>
      <c r="I173" s="115">
        <v>1953</v>
      </c>
      <c r="J173" s="116">
        <f t="shared" si="20"/>
        <v>-0.13392461197339245</v>
      </c>
      <c r="K173" s="115">
        <v>2171</v>
      </c>
      <c r="L173" s="116">
        <f t="shared" si="20"/>
        <v>0.11162314388120831</v>
      </c>
      <c r="M173" s="115">
        <v>2133</v>
      </c>
      <c r="N173" s="116">
        <f t="shared" si="23"/>
        <v>-1.7503454629203108E-2</v>
      </c>
      <c r="O173" s="116">
        <f t="shared" si="24"/>
        <v>4.2012701514411388E-2</v>
      </c>
    </row>
    <row r="174" spans="2:15" x14ac:dyDescent="0.25">
      <c r="B174" s="114" t="s">
        <v>93</v>
      </c>
      <c r="C174" s="115">
        <v>1769</v>
      </c>
      <c r="D174" s="116">
        <v>7.4726609963547963E-2</v>
      </c>
      <c r="E174" s="115">
        <v>723</v>
      </c>
      <c r="F174" s="116">
        <f t="shared" si="20"/>
        <v>-0.59129451667608812</v>
      </c>
      <c r="G174" s="115">
        <v>2325</v>
      </c>
      <c r="H174" s="116">
        <f t="shared" si="20"/>
        <v>2.2157676348547719</v>
      </c>
      <c r="I174" s="115">
        <v>2681</v>
      </c>
      <c r="J174" s="116">
        <f t="shared" si="20"/>
        <v>0.15311827956989243</v>
      </c>
      <c r="K174" s="115">
        <v>2053</v>
      </c>
      <c r="L174" s="116">
        <f t="shared" si="20"/>
        <v>-0.23424095486758667</v>
      </c>
      <c r="M174" s="115">
        <v>2212</v>
      </c>
      <c r="N174" s="116">
        <f t="shared" si="23"/>
        <v>7.7447637603507147E-2</v>
      </c>
      <c r="O174" s="116">
        <f t="shared" si="24"/>
        <v>0.25042396834369707</v>
      </c>
    </row>
    <row r="175" spans="2:15" ht="15.75" x14ac:dyDescent="0.25">
      <c r="B175" s="117" t="s">
        <v>30</v>
      </c>
      <c r="C175" s="118">
        <v>24405</v>
      </c>
      <c r="D175" s="119">
        <v>3.0442492822158496E-2</v>
      </c>
      <c r="E175" s="118">
        <v>9702</v>
      </c>
      <c r="F175" s="119">
        <f t="shared" si="20"/>
        <v>-0.60245851259987715</v>
      </c>
      <c r="G175" s="118">
        <v>19919</v>
      </c>
      <c r="H175" s="119">
        <f t="shared" si="20"/>
        <v>1.0530818387961247</v>
      </c>
      <c r="I175" s="118">
        <v>27268</v>
      </c>
      <c r="J175" s="119">
        <f t="shared" si="20"/>
        <v>0.36894422410763594</v>
      </c>
      <c r="K175" s="118">
        <v>28898</v>
      </c>
      <c r="L175" s="119">
        <f t="shared" si="20"/>
        <v>5.9777028018189737E-2</v>
      </c>
      <c r="M175" s="118">
        <v>29098</v>
      </c>
      <c r="N175" s="119">
        <v>6.9208941795280143E-3</v>
      </c>
      <c r="O175" s="119">
        <v>0.19229666052038508</v>
      </c>
    </row>
    <row r="176" spans="2:15" ht="6" customHeight="1" x14ac:dyDescent="0.25"/>
    <row r="177" spans="1:16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4"/>
      <c r="L177" s="105"/>
      <c r="M177" s="105"/>
      <c r="N177" s="105"/>
      <c r="O177" s="105"/>
    </row>
    <row r="180" spans="1:16" ht="48.75" customHeight="1" thickBot="1" x14ac:dyDescent="0.3">
      <c r="B180" s="270" t="s">
        <v>243</v>
      </c>
      <c r="C180" s="270"/>
      <c r="D180" s="270"/>
      <c r="E180" s="270"/>
      <c r="F180" s="270"/>
      <c r="G180" s="270"/>
      <c r="H180" s="270"/>
      <c r="I180" s="270"/>
      <c r="J180" s="270"/>
      <c r="K180" s="270"/>
      <c r="L180" s="270"/>
      <c r="M180" s="270"/>
      <c r="N180" s="270"/>
      <c r="O180" s="270"/>
      <c r="P180" s="1" t="s">
        <v>117</v>
      </c>
    </row>
    <row r="181" spans="1:16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P181" s="1" t="s">
        <v>118</v>
      </c>
    </row>
    <row r="182" spans="1:16" ht="22.5" thickTop="1" thickBot="1" x14ac:dyDescent="0.3">
      <c r="B182" s="121" t="str">
        <f>C182</f>
        <v>Bélgica</v>
      </c>
      <c r="C182" s="292" t="s">
        <v>119</v>
      </c>
      <c r="D182" s="293"/>
      <c r="E182" s="293"/>
      <c r="F182" s="293"/>
      <c r="G182" s="293"/>
      <c r="H182" s="293"/>
      <c r="I182" s="293"/>
      <c r="J182" s="293"/>
      <c r="K182" s="293"/>
      <c r="L182" s="293"/>
      <c r="M182" s="293"/>
      <c r="N182" s="293"/>
      <c r="O182" s="294"/>
    </row>
    <row r="183" spans="1:16" ht="22.5" thickTop="1" thickBot="1" x14ac:dyDescent="0.3">
      <c r="B183" s="109"/>
      <c r="C183" s="295">
        <f>2019</f>
        <v>2019</v>
      </c>
      <c r="D183" s="296"/>
      <c r="E183" s="297">
        <v>2020</v>
      </c>
      <c r="F183" s="296"/>
      <c r="G183" s="297">
        <v>2021</v>
      </c>
      <c r="H183" s="296"/>
      <c r="I183" s="297">
        <v>2022</v>
      </c>
      <c r="J183" s="296"/>
      <c r="K183" s="297">
        <v>2023</v>
      </c>
      <c r="L183" s="296"/>
      <c r="M183" s="297">
        <v>2024</v>
      </c>
      <c r="N183" s="298"/>
      <c r="O183" s="299"/>
    </row>
    <row r="184" spans="1:16" ht="16.5" thickTop="1" thickBot="1" x14ac:dyDescent="0.3">
      <c r="B184" s="85"/>
      <c r="C184" s="111" t="s">
        <v>69</v>
      </c>
      <c r="D184" s="112" t="str">
        <f>CONCATENATE("var ",RIGHT(2019,2),"/",RIGHT(2018,2))</f>
        <v>var 19/18</v>
      </c>
      <c r="E184" s="113" t="s">
        <v>69</v>
      </c>
      <c r="F184" s="112" t="str">
        <f>CONCATENATE("var ",RIGHT(E183,2),"/",RIGHT(E183-1,2))</f>
        <v>var 20/19</v>
      </c>
      <c r="G184" s="113" t="s">
        <v>69</v>
      </c>
      <c r="H184" s="112" t="str">
        <f>CONCATENATE("var ",RIGHT(G183,2),"/",RIGHT(G183-1,2))</f>
        <v>var 21/20</v>
      </c>
      <c r="I184" s="113" t="s">
        <v>69</v>
      </c>
      <c r="J184" s="112" t="str">
        <f>CONCATENATE("var ",RIGHT(I183,2),"/",RIGHT(I183-1,2))</f>
        <v>var 22/21</v>
      </c>
      <c r="K184" s="113" t="s">
        <v>69</v>
      </c>
      <c r="L184" s="112" t="str">
        <f>CONCATENATE("var ",RIGHT(K183,2),"/",RIGHT(K183-1,2))</f>
        <v>var 23/22</v>
      </c>
      <c r="M184" s="113" t="s">
        <v>69</v>
      </c>
      <c r="N184" s="112" t="str">
        <f>CONCATENATE("var ",RIGHT(M183,2),"/",RIGHT(M183-1,2))</f>
        <v>var 24/23</v>
      </c>
      <c r="O184" s="112" t="str">
        <f>CONCATENATE("var ",RIGHT(M183,2),"/",RIGHT(2019,2))</f>
        <v>var 24/19</v>
      </c>
    </row>
    <row r="185" spans="1:16" x14ac:dyDescent="0.25">
      <c r="A185" s="120"/>
      <c r="B185" s="114" t="s">
        <v>71</v>
      </c>
      <c r="C185" s="115">
        <v>3863</v>
      </c>
      <c r="D185" s="116">
        <v>-9.4043151969981253E-2</v>
      </c>
      <c r="E185" s="115">
        <v>4296</v>
      </c>
      <c r="F185" s="116">
        <f t="shared" ref="F185:L197" si="25">IFERROR(E185/C185-1,"-")</f>
        <v>0.11208904996116997</v>
      </c>
      <c r="G185" s="115">
        <v>284</v>
      </c>
      <c r="H185" s="116">
        <f t="shared" si="25"/>
        <v>-0.93389199255121047</v>
      </c>
      <c r="I185" s="115">
        <v>2729</v>
      </c>
      <c r="J185" s="116">
        <f t="shared" si="25"/>
        <v>8.6091549295774641</v>
      </c>
      <c r="K185" s="115">
        <v>4058</v>
      </c>
      <c r="L185" s="116">
        <f t="shared" si="25"/>
        <v>0.48699157200439713</v>
      </c>
      <c r="M185" s="115">
        <v>4254</v>
      </c>
      <c r="N185" s="116">
        <f t="shared" ref="N185:N196" si="26">IFERROR(M185/K185-1,"-")</f>
        <v>4.8299655002464359E-2</v>
      </c>
      <c r="O185" s="116">
        <f>M185/C185-1</f>
        <v>0.10121667098110287</v>
      </c>
    </row>
    <row r="186" spans="1:16" x14ac:dyDescent="0.25">
      <c r="B186" s="114" t="s">
        <v>73</v>
      </c>
      <c r="C186" s="115">
        <v>2778</v>
      </c>
      <c r="D186" s="116">
        <v>-0.20492272467086436</v>
      </c>
      <c r="E186" s="115">
        <v>3387</v>
      </c>
      <c r="F186" s="116">
        <f t="shared" si="25"/>
        <v>0.21922246220302366</v>
      </c>
      <c r="G186" s="115">
        <v>59</v>
      </c>
      <c r="H186" s="116">
        <f t="shared" si="25"/>
        <v>-0.98258045467965749</v>
      </c>
      <c r="I186" s="115">
        <v>3069</v>
      </c>
      <c r="J186" s="116">
        <f t="shared" si="25"/>
        <v>51.016949152542374</v>
      </c>
      <c r="K186" s="115">
        <v>3219</v>
      </c>
      <c r="L186" s="116">
        <f t="shared" si="25"/>
        <v>4.8875855327468187E-2</v>
      </c>
      <c r="M186" s="115">
        <v>3831</v>
      </c>
      <c r="N186" s="116">
        <f t="shared" si="26"/>
        <v>0.19012115563839704</v>
      </c>
      <c r="O186" s="116">
        <f>IFERROR(M186/C186-1,"-")</f>
        <v>0.37904967602591788</v>
      </c>
    </row>
    <row r="187" spans="1:16" x14ac:dyDescent="0.25">
      <c r="B187" s="114" t="s">
        <v>75</v>
      </c>
      <c r="C187" s="115">
        <v>3491</v>
      </c>
      <c r="D187" s="116">
        <v>-3.5635359116022114E-2</v>
      </c>
      <c r="E187" s="115">
        <v>1344</v>
      </c>
      <c r="F187" s="116">
        <f t="shared" si="25"/>
        <v>-0.61501002578057862</v>
      </c>
      <c r="G187" s="115">
        <v>65</v>
      </c>
      <c r="H187" s="116">
        <f t="shared" si="25"/>
        <v>-0.95163690476190477</v>
      </c>
      <c r="I187" s="115">
        <v>3012</v>
      </c>
      <c r="J187" s="116">
        <f t="shared" si="25"/>
        <v>45.338461538461537</v>
      </c>
      <c r="K187" s="115">
        <v>2822</v>
      </c>
      <c r="L187" s="116">
        <f t="shared" si="25"/>
        <v>-6.3081009296148793E-2</v>
      </c>
      <c r="M187" s="115">
        <v>3770</v>
      </c>
      <c r="N187" s="116">
        <f t="shared" si="26"/>
        <v>0.33593196314670437</v>
      </c>
      <c r="O187" s="116">
        <f t="shared" ref="O187:O196" si="27">IFERROR(M187/C187-1,"-")</f>
        <v>7.991979375537106E-2</v>
      </c>
    </row>
    <row r="188" spans="1:16" x14ac:dyDescent="0.25">
      <c r="B188" s="114" t="s">
        <v>77</v>
      </c>
      <c r="C188" s="115">
        <v>3702</v>
      </c>
      <c r="D188" s="116">
        <v>-7.0549836806427346E-2</v>
      </c>
      <c r="E188" s="115">
        <v>0</v>
      </c>
      <c r="F188" s="116">
        <f t="shared" si="25"/>
        <v>-1</v>
      </c>
      <c r="G188" s="115">
        <v>181</v>
      </c>
      <c r="H188" s="116" t="str">
        <f t="shared" si="25"/>
        <v>-</v>
      </c>
      <c r="I188" s="115">
        <v>3784</v>
      </c>
      <c r="J188" s="116">
        <f t="shared" si="25"/>
        <v>19.906077348066297</v>
      </c>
      <c r="K188" s="115">
        <v>3844</v>
      </c>
      <c r="L188" s="116">
        <f t="shared" si="25"/>
        <v>1.5856236786469413E-2</v>
      </c>
      <c r="M188" s="115">
        <v>4173</v>
      </c>
      <c r="N188" s="116">
        <f t="shared" si="26"/>
        <v>8.5587929240374505E-2</v>
      </c>
      <c r="O188" s="116">
        <f t="shared" si="27"/>
        <v>0.12722852512155591</v>
      </c>
    </row>
    <row r="189" spans="1:16" x14ac:dyDescent="0.25">
      <c r="B189" s="114" t="s">
        <v>79</v>
      </c>
      <c r="C189" s="115">
        <v>2547</v>
      </c>
      <c r="D189" s="116">
        <v>-0.21582512315270941</v>
      </c>
      <c r="E189" s="115">
        <v>0</v>
      </c>
      <c r="F189" s="116">
        <f t="shared" si="25"/>
        <v>-1</v>
      </c>
      <c r="G189" s="115">
        <v>520</v>
      </c>
      <c r="H189" s="116" t="str">
        <f t="shared" si="25"/>
        <v>-</v>
      </c>
      <c r="I189" s="115">
        <v>2653</v>
      </c>
      <c r="J189" s="116">
        <f t="shared" si="25"/>
        <v>4.101923076923077</v>
      </c>
      <c r="K189" s="115">
        <v>3384</v>
      </c>
      <c r="L189" s="116">
        <f t="shared" si="25"/>
        <v>0.27553712777987194</v>
      </c>
      <c r="M189" s="115">
        <v>3296</v>
      </c>
      <c r="N189" s="116">
        <f t="shared" si="26"/>
        <v>-2.6004728132387744E-2</v>
      </c>
      <c r="O189" s="116">
        <f t="shared" si="27"/>
        <v>0.29407145661562617</v>
      </c>
    </row>
    <row r="190" spans="1:16" x14ac:dyDescent="0.25">
      <c r="B190" s="114" t="s">
        <v>120</v>
      </c>
      <c r="C190" s="115">
        <v>3328</v>
      </c>
      <c r="D190" s="116">
        <v>-1.2462908011869445E-2</v>
      </c>
      <c r="E190" s="115">
        <v>0</v>
      </c>
      <c r="F190" s="116">
        <f t="shared" si="25"/>
        <v>-1</v>
      </c>
      <c r="G190" s="115">
        <v>1266</v>
      </c>
      <c r="H190" s="116" t="str">
        <f t="shared" si="25"/>
        <v>-</v>
      </c>
      <c r="I190" s="115">
        <v>2511</v>
      </c>
      <c r="J190" s="116">
        <f t="shared" si="25"/>
        <v>0.98341232227488162</v>
      </c>
      <c r="K190" s="115">
        <v>2974</v>
      </c>
      <c r="L190" s="116">
        <f t="shared" si="25"/>
        <v>0.18438868976503375</v>
      </c>
      <c r="M190" s="115">
        <v>2680</v>
      </c>
      <c r="N190" s="116">
        <f t="shared" si="26"/>
        <v>-9.8856758574310644E-2</v>
      </c>
      <c r="O190" s="116">
        <f t="shared" si="27"/>
        <v>-0.19471153846153844</v>
      </c>
    </row>
    <row r="191" spans="1:16" x14ac:dyDescent="0.25">
      <c r="B191" s="114" t="s">
        <v>83</v>
      </c>
      <c r="C191" s="115">
        <v>3405</v>
      </c>
      <c r="D191" s="116">
        <v>0.2573855243722305</v>
      </c>
      <c r="E191" s="115">
        <v>0</v>
      </c>
      <c r="F191" s="116">
        <f t="shared" si="25"/>
        <v>-1</v>
      </c>
      <c r="G191" s="115">
        <v>2128</v>
      </c>
      <c r="H191" s="116" t="str">
        <f t="shared" si="25"/>
        <v>-</v>
      </c>
      <c r="I191" s="115">
        <v>3593</v>
      </c>
      <c r="J191" s="116">
        <f t="shared" si="25"/>
        <v>0.68843984962406024</v>
      </c>
      <c r="K191" s="115">
        <v>4014</v>
      </c>
      <c r="L191" s="116">
        <f t="shared" si="25"/>
        <v>0.11717227943222941</v>
      </c>
      <c r="M191" s="115">
        <v>4277</v>
      </c>
      <c r="N191" s="116">
        <f t="shared" si="26"/>
        <v>6.5520677628301049E-2</v>
      </c>
      <c r="O191" s="116">
        <f t="shared" si="27"/>
        <v>0.25609397944199697</v>
      </c>
    </row>
    <row r="192" spans="1:16" x14ac:dyDescent="0.25">
      <c r="B192" s="114" t="s">
        <v>85</v>
      </c>
      <c r="C192" s="115">
        <v>3040</v>
      </c>
      <c r="D192" s="116">
        <v>-4.0404040404040442E-2</v>
      </c>
      <c r="E192" s="115">
        <v>1493</v>
      </c>
      <c r="F192" s="116">
        <f t="shared" si="25"/>
        <v>-0.50888157894736841</v>
      </c>
      <c r="G192" s="115">
        <v>2402</v>
      </c>
      <c r="H192" s="116">
        <f t="shared" si="25"/>
        <v>0.60884125920964505</v>
      </c>
      <c r="I192" s="115">
        <v>2717</v>
      </c>
      <c r="J192" s="116">
        <f t="shared" si="25"/>
        <v>0.13114071606994182</v>
      </c>
      <c r="K192" s="115">
        <v>3806</v>
      </c>
      <c r="L192" s="116">
        <f t="shared" si="25"/>
        <v>0.40080971659919018</v>
      </c>
      <c r="M192" s="115">
        <v>3503</v>
      </c>
      <c r="N192" s="116">
        <f t="shared" si="26"/>
        <v>-7.9611140304781891E-2</v>
      </c>
      <c r="O192" s="116">
        <f t="shared" si="27"/>
        <v>0.1523026315789473</v>
      </c>
    </row>
    <row r="193" spans="2:16" x14ac:dyDescent="0.25">
      <c r="B193" s="114" t="s">
        <v>87</v>
      </c>
      <c r="C193" s="115">
        <v>3505</v>
      </c>
      <c r="D193" s="116">
        <v>1.2420566146736034E-2</v>
      </c>
      <c r="E193" s="115">
        <v>2218</v>
      </c>
      <c r="F193" s="116">
        <f t="shared" si="25"/>
        <v>-0.36718972895863056</v>
      </c>
      <c r="G193" s="115">
        <v>3200</v>
      </c>
      <c r="H193" s="116">
        <f t="shared" si="25"/>
        <v>0.44274120829576202</v>
      </c>
      <c r="I193" s="115">
        <v>3335</v>
      </c>
      <c r="J193" s="116">
        <f t="shared" si="25"/>
        <v>4.2187500000000044E-2</v>
      </c>
      <c r="K193" s="115">
        <v>3714</v>
      </c>
      <c r="L193" s="116">
        <f t="shared" si="25"/>
        <v>0.11364317841079452</v>
      </c>
      <c r="M193" s="115">
        <v>3091</v>
      </c>
      <c r="N193" s="116">
        <f t="shared" si="26"/>
        <v>-0.16774367259019929</v>
      </c>
      <c r="O193" s="116">
        <f t="shared" si="27"/>
        <v>-0.1181169757489301</v>
      </c>
    </row>
    <row r="194" spans="2:16" x14ac:dyDescent="0.25">
      <c r="B194" s="114" t="s">
        <v>89</v>
      </c>
      <c r="C194" s="115">
        <v>3591</v>
      </c>
      <c r="D194" s="116">
        <v>1.5554298642533881E-2</v>
      </c>
      <c r="E194" s="115">
        <v>848</v>
      </c>
      <c r="F194" s="116">
        <f t="shared" si="25"/>
        <v>-0.76385407964355334</v>
      </c>
      <c r="G194" s="115">
        <v>4609</v>
      </c>
      <c r="H194" s="116">
        <f t="shared" si="25"/>
        <v>4.4351415094339623</v>
      </c>
      <c r="I194" s="115">
        <v>3802</v>
      </c>
      <c r="J194" s="116">
        <f t="shared" si="25"/>
        <v>-0.17509221089173355</v>
      </c>
      <c r="K194" s="115">
        <v>4250</v>
      </c>
      <c r="L194" s="116">
        <f t="shared" si="25"/>
        <v>0.11783271962125208</v>
      </c>
      <c r="M194" s="115">
        <v>3949</v>
      </c>
      <c r="N194" s="116">
        <f t="shared" si="26"/>
        <v>-7.082352941176473E-2</v>
      </c>
      <c r="O194" s="116">
        <f t="shared" si="27"/>
        <v>9.9693678641047168E-2</v>
      </c>
    </row>
    <row r="195" spans="2:16" x14ac:dyDescent="0.25">
      <c r="B195" s="114" t="s">
        <v>91</v>
      </c>
      <c r="C195" s="115">
        <v>3864</v>
      </c>
      <c r="D195" s="116">
        <v>0.22666666666666657</v>
      </c>
      <c r="E195" s="115">
        <v>437</v>
      </c>
      <c r="F195" s="116">
        <f t="shared" si="25"/>
        <v>-0.88690476190476186</v>
      </c>
      <c r="G195" s="115">
        <v>4138</v>
      </c>
      <c r="H195" s="116">
        <f t="shared" si="25"/>
        <v>8.469107551487415</v>
      </c>
      <c r="I195" s="115">
        <v>3396</v>
      </c>
      <c r="J195" s="116">
        <f t="shared" si="25"/>
        <v>-0.17931367810536492</v>
      </c>
      <c r="K195" s="115">
        <v>3688</v>
      </c>
      <c r="L195" s="116">
        <f t="shared" si="25"/>
        <v>8.5983510011778508E-2</v>
      </c>
      <c r="M195" s="115">
        <v>3573</v>
      </c>
      <c r="N195" s="116">
        <f t="shared" si="26"/>
        <v>-3.1182212581344904E-2</v>
      </c>
      <c r="O195" s="116">
        <f t="shared" si="27"/>
        <v>-7.5310559006211197E-2</v>
      </c>
    </row>
    <row r="196" spans="2:16" x14ac:dyDescent="0.25">
      <c r="B196" s="114" t="s">
        <v>93</v>
      </c>
      <c r="C196" s="115">
        <v>4088</v>
      </c>
      <c r="D196" s="116">
        <v>4.6327105195802298E-2</v>
      </c>
      <c r="E196" s="115">
        <v>554</v>
      </c>
      <c r="F196" s="116">
        <f t="shared" si="25"/>
        <v>-0.86448140900195691</v>
      </c>
      <c r="G196" s="115">
        <v>3955</v>
      </c>
      <c r="H196" s="116">
        <f t="shared" si="25"/>
        <v>6.1389891696750905</v>
      </c>
      <c r="I196" s="115">
        <v>4166</v>
      </c>
      <c r="J196" s="116">
        <f t="shared" si="25"/>
        <v>5.3350189633375456E-2</v>
      </c>
      <c r="K196" s="115">
        <v>4414</v>
      </c>
      <c r="L196" s="116">
        <f t="shared" si="25"/>
        <v>5.9529524723955785E-2</v>
      </c>
      <c r="M196" s="115">
        <v>4236</v>
      </c>
      <c r="N196" s="116">
        <f t="shared" si="26"/>
        <v>-4.0326234707748099E-2</v>
      </c>
      <c r="O196" s="116">
        <f t="shared" si="27"/>
        <v>3.6203522504892449E-2</v>
      </c>
    </row>
    <row r="197" spans="2:16" ht="15.75" x14ac:dyDescent="0.25">
      <c r="B197" s="117" t="s">
        <v>30</v>
      </c>
      <c r="C197" s="118">
        <v>41202</v>
      </c>
      <c r="D197" s="119">
        <v>-1.6893342877594808E-2</v>
      </c>
      <c r="E197" s="118">
        <v>15534</v>
      </c>
      <c r="F197" s="119">
        <f t="shared" si="25"/>
        <v>-0.62297946701616425</v>
      </c>
      <c r="G197" s="118">
        <v>22807</v>
      </c>
      <c r="H197" s="119">
        <f t="shared" si="25"/>
        <v>0.46819878975151275</v>
      </c>
      <c r="I197" s="118">
        <v>38767</v>
      </c>
      <c r="J197" s="119">
        <f t="shared" si="25"/>
        <v>0.69978515368088745</v>
      </c>
      <c r="K197" s="118">
        <v>44187</v>
      </c>
      <c r="L197" s="119">
        <f t="shared" si="25"/>
        <v>0.13980963190342299</v>
      </c>
      <c r="M197" s="118">
        <v>44633</v>
      </c>
      <c r="N197" s="119">
        <v>1.0093466404146101E-2</v>
      </c>
      <c r="O197" s="119">
        <v>8.3272656667152001E-2</v>
      </c>
    </row>
    <row r="198" spans="2:16" ht="6" customHeight="1" x14ac:dyDescent="0.25"/>
    <row r="199" spans="2:16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</row>
    <row r="200" spans="2:16" x14ac:dyDescent="0.25">
      <c r="K200" s="120"/>
    </row>
    <row r="201" spans="2:16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</row>
    <row r="202" spans="2:16" ht="48.75" customHeight="1" thickBot="1" x14ac:dyDescent="0.3">
      <c r="B202" s="270" t="s">
        <v>244</v>
      </c>
      <c r="C202" s="270"/>
      <c r="D202" s="270"/>
      <c r="E202" s="270"/>
      <c r="F202" s="270"/>
      <c r="G202" s="270"/>
      <c r="H202" s="270"/>
      <c r="I202" s="270"/>
      <c r="J202" s="270"/>
      <c r="K202" s="270"/>
      <c r="L202" s="270"/>
      <c r="M202" s="270"/>
      <c r="N202" s="270"/>
      <c r="O202" s="270"/>
      <c r="P202" s="1" t="s">
        <v>121</v>
      </c>
    </row>
    <row r="203" spans="2:16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P203" s="1" t="s">
        <v>122</v>
      </c>
    </row>
    <row r="204" spans="2:16" ht="22.5" thickTop="1" thickBot="1" x14ac:dyDescent="0.3">
      <c r="B204" s="121" t="str">
        <f>C204</f>
        <v>Países Bajos</v>
      </c>
      <c r="C204" s="292" t="s">
        <v>123</v>
      </c>
      <c r="D204" s="293"/>
      <c r="E204" s="293"/>
      <c r="F204" s="293"/>
      <c r="G204" s="293"/>
      <c r="H204" s="293"/>
      <c r="I204" s="293"/>
      <c r="J204" s="293"/>
      <c r="K204" s="293"/>
      <c r="L204" s="293"/>
      <c r="M204" s="293"/>
      <c r="N204" s="293"/>
      <c r="O204" s="294"/>
    </row>
    <row r="205" spans="2:16" ht="22.5" thickTop="1" thickBot="1" x14ac:dyDescent="0.3">
      <c r="B205" s="109"/>
      <c r="C205" s="295">
        <f>2019</f>
        <v>2019</v>
      </c>
      <c r="D205" s="296"/>
      <c r="E205" s="297">
        <v>2020</v>
      </c>
      <c r="F205" s="296"/>
      <c r="G205" s="297">
        <v>2021</v>
      </c>
      <c r="H205" s="296"/>
      <c r="I205" s="297">
        <v>2022</v>
      </c>
      <c r="J205" s="296"/>
      <c r="K205" s="297">
        <v>2023</v>
      </c>
      <c r="L205" s="296"/>
      <c r="M205" s="297">
        <v>2024</v>
      </c>
      <c r="N205" s="298"/>
      <c r="O205" s="299"/>
    </row>
    <row r="206" spans="2:16" ht="16.5" thickTop="1" thickBot="1" x14ac:dyDescent="0.3">
      <c r="B206" s="85"/>
      <c r="C206" s="111" t="s">
        <v>69</v>
      </c>
      <c r="D206" s="112" t="str">
        <f>CONCATENATE("var ",RIGHT(2019,2),"/",RIGHT(2018,2))</f>
        <v>var 19/18</v>
      </c>
      <c r="E206" s="113" t="s">
        <v>69</v>
      </c>
      <c r="F206" s="112" t="str">
        <f>CONCATENATE("var ",RIGHT(E205,2),"/",RIGHT(E205-1,2))</f>
        <v>var 20/19</v>
      </c>
      <c r="G206" s="113" t="s">
        <v>69</v>
      </c>
      <c r="H206" s="112" t="str">
        <f>CONCATENATE("var ",RIGHT(G205,2),"/",RIGHT(G205-1,2))</f>
        <v>var 21/20</v>
      </c>
      <c r="I206" s="113" t="s">
        <v>69</v>
      </c>
      <c r="J206" s="112" t="str">
        <f>CONCATENATE("var ",RIGHT(I205,2),"/",RIGHT(I205-1,2))</f>
        <v>var 22/21</v>
      </c>
      <c r="K206" s="113" t="s">
        <v>69</v>
      </c>
      <c r="L206" s="112" t="str">
        <f>CONCATENATE("var ",RIGHT(K205,2),"/",RIGHT(K205-1,2))</f>
        <v>var 23/22</v>
      </c>
      <c r="M206" s="113" t="s">
        <v>69</v>
      </c>
      <c r="N206" s="112" t="str">
        <f>CONCATENATE("var ",RIGHT(M205,2),"/",RIGHT(M205-1,2))</f>
        <v>var 24/23</v>
      </c>
      <c r="O206" s="112" t="str">
        <f>CONCATENATE("var ",RIGHT(M205,2),"/",RIGHT(2019,2))</f>
        <v>var 24/19</v>
      </c>
    </row>
    <row r="207" spans="2:16" x14ac:dyDescent="0.25">
      <c r="B207" s="114" t="s">
        <v>71</v>
      </c>
      <c r="C207" s="115">
        <v>3945</v>
      </c>
      <c r="D207" s="116">
        <v>-2.0119225037257826E-2</v>
      </c>
      <c r="E207" s="115">
        <v>4476</v>
      </c>
      <c r="F207" s="116">
        <f t="shared" ref="F207:L219" si="28">IFERROR(E207/C207-1,"-")</f>
        <v>0.13460076045627378</v>
      </c>
      <c r="G207" s="115">
        <v>187</v>
      </c>
      <c r="H207" s="116">
        <f t="shared" si="28"/>
        <v>-0.95822162645218945</v>
      </c>
      <c r="I207" s="115">
        <v>4334</v>
      </c>
      <c r="J207" s="116">
        <f t="shared" si="28"/>
        <v>22.176470588235293</v>
      </c>
      <c r="K207" s="115">
        <v>4245</v>
      </c>
      <c r="L207" s="116">
        <f t="shared" si="28"/>
        <v>-2.0535302261190602E-2</v>
      </c>
      <c r="M207" s="115">
        <v>4309</v>
      </c>
      <c r="N207" s="116">
        <f t="shared" ref="N207:N213" si="29">IFERROR(M207/K207-1,"-")</f>
        <v>1.5076560659599503E-2</v>
      </c>
      <c r="O207" s="116">
        <f>M207/C207-1</f>
        <v>9.2268694550063479E-2</v>
      </c>
    </row>
    <row r="208" spans="2:16" x14ac:dyDescent="0.25">
      <c r="B208" s="114" t="s">
        <v>73</v>
      </c>
      <c r="C208" s="115">
        <v>4329</v>
      </c>
      <c r="D208" s="116">
        <v>0.10801126183772713</v>
      </c>
      <c r="E208" s="115">
        <v>4291</v>
      </c>
      <c r="F208" s="116">
        <f t="shared" si="28"/>
        <v>-8.7780087780088278E-3</v>
      </c>
      <c r="G208" s="115">
        <v>158</v>
      </c>
      <c r="H208" s="116">
        <f t="shared" si="28"/>
        <v>-0.96317874621300392</v>
      </c>
      <c r="I208" s="115">
        <v>4319</v>
      </c>
      <c r="J208" s="116">
        <f t="shared" si="28"/>
        <v>26.335443037974684</v>
      </c>
      <c r="K208" s="115">
        <v>4506</v>
      </c>
      <c r="L208" s="116">
        <f t="shared" si="28"/>
        <v>4.3297059504515012E-2</v>
      </c>
      <c r="M208" s="115">
        <v>4862</v>
      </c>
      <c r="N208" s="116">
        <f t="shared" si="29"/>
        <v>7.9005770084332072E-2</v>
      </c>
      <c r="O208" s="116">
        <f>IFERROR(M208/C208-1,"-")</f>
        <v>0.12312312312312312</v>
      </c>
    </row>
    <row r="209" spans="2:16" x14ac:dyDescent="0.25">
      <c r="B209" s="114" t="s">
        <v>75</v>
      </c>
      <c r="C209" s="115">
        <v>4395</v>
      </c>
      <c r="D209" s="116">
        <v>0.20443957248561251</v>
      </c>
      <c r="E209" s="115">
        <v>1680</v>
      </c>
      <c r="F209" s="116">
        <f t="shared" si="28"/>
        <v>-0.61774744027303752</v>
      </c>
      <c r="G209" s="115">
        <v>128</v>
      </c>
      <c r="H209" s="116">
        <f t="shared" si="28"/>
        <v>-0.92380952380952386</v>
      </c>
      <c r="I209" s="115">
        <v>4676</v>
      </c>
      <c r="J209" s="116">
        <f t="shared" si="28"/>
        <v>35.53125</v>
      </c>
      <c r="K209" s="115">
        <v>3660</v>
      </c>
      <c r="L209" s="116">
        <f t="shared" si="28"/>
        <v>-0.21727972626176217</v>
      </c>
      <c r="M209" s="115">
        <v>3687</v>
      </c>
      <c r="N209" s="116">
        <f t="shared" si="29"/>
        <v>7.3770491803277771E-3</v>
      </c>
      <c r="O209" s="116">
        <f t="shared" ref="O209:O213" si="30">IFERROR(M209/C209-1,"-")</f>
        <v>-0.16109215017064848</v>
      </c>
    </row>
    <row r="210" spans="2:16" x14ac:dyDescent="0.25">
      <c r="B210" s="114" t="s">
        <v>77</v>
      </c>
      <c r="C210" s="115">
        <v>5396</v>
      </c>
      <c r="D210" s="116">
        <v>-0.12431028886725093</v>
      </c>
      <c r="E210" s="115">
        <v>0</v>
      </c>
      <c r="F210" s="116">
        <f t="shared" si="28"/>
        <v>-1</v>
      </c>
      <c r="G210" s="115">
        <v>98</v>
      </c>
      <c r="H210" s="116" t="str">
        <f t="shared" si="28"/>
        <v>-</v>
      </c>
      <c r="I210" s="115">
        <v>6026</v>
      </c>
      <c r="J210" s="116">
        <f t="shared" si="28"/>
        <v>60.489795918367349</v>
      </c>
      <c r="K210" s="115">
        <v>5451</v>
      </c>
      <c r="L210" s="116">
        <f t="shared" si="28"/>
        <v>-9.5419847328244267E-2</v>
      </c>
      <c r="M210" s="115">
        <v>5828</v>
      </c>
      <c r="N210" s="116">
        <f t="shared" si="29"/>
        <v>6.9161621720785105E-2</v>
      </c>
      <c r="O210" s="116">
        <f t="shared" si="30"/>
        <v>8.0059303187546282E-2</v>
      </c>
    </row>
    <row r="211" spans="2:16" x14ac:dyDescent="0.25">
      <c r="B211" s="114" t="s">
        <v>79</v>
      </c>
      <c r="C211" s="115">
        <v>4454</v>
      </c>
      <c r="D211" s="116">
        <v>-8.0322114391905841E-2</v>
      </c>
      <c r="E211" s="115">
        <v>0</v>
      </c>
      <c r="F211" s="116">
        <f t="shared" si="28"/>
        <v>-1</v>
      </c>
      <c r="G211" s="115">
        <v>399</v>
      </c>
      <c r="H211" s="116" t="str">
        <f t="shared" si="28"/>
        <v>-</v>
      </c>
      <c r="I211" s="115">
        <v>5608</v>
      </c>
      <c r="J211" s="116">
        <f t="shared" si="28"/>
        <v>13.055137844611529</v>
      </c>
      <c r="K211" s="115">
        <v>3597</v>
      </c>
      <c r="L211" s="116">
        <f t="shared" si="28"/>
        <v>-0.35859486447931521</v>
      </c>
      <c r="M211" s="115">
        <v>4917</v>
      </c>
      <c r="N211" s="116">
        <f t="shared" si="29"/>
        <v>0.3669724770642202</v>
      </c>
      <c r="O211" s="116">
        <f t="shared" si="30"/>
        <v>0.10395150426582855</v>
      </c>
    </row>
    <row r="212" spans="2:16" x14ac:dyDescent="0.25">
      <c r="B212" s="114" t="s">
        <v>81</v>
      </c>
      <c r="C212" s="115">
        <v>3976</v>
      </c>
      <c r="D212" s="116">
        <v>2.3160061760164607E-2</v>
      </c>
      <c r="E212" s="115">
        <v>0</v>
      </c>
      <c r="F212" s="116">
        <f t="shared" si="28"/>
        <v>-1</v>
      </c>
      <c r="G212" s="115">
        <v>2167</v>
      </c>
      <c r="H212" s="116" t="str">
        <f t="shared" si="28"/>
        <v>-</v>
      </c>
      <c r="I212" s="115">
        <v>4084</v>
      </c>
      <c r="J212" s="116">
        <f t="shared" si="28"/>
        <v>0.88463313336409777</v>
      </c>
      <c r="K212" s="115">
        <v>3985</v>
      </c>
      <c r="L212" s="116">
        <f t="shared" si="28"/>
        <v>-2.4240940254652288E-2</v>
      </c>
      <c r="M212" s="115">
        <v>3969</v>
      </c>
      <c r="N212" s="116">
        <f t="shared" si="29"/>
        <v>-4.0150564617315032E-3</v>
      </c>
      <c r="O212" s="116">
        <f t="shared" si="30"/>
        <v>-1.7605633802817433E-3</v>
      </c>
    </row>
    <row r="213" spans="2:16" x14ac:dyDescent="0.25">
      <c r="B213" s="114" t="s">
        <v>83</v>
      </c>
      <c r="C213" s="115">
        <v>5085</v>
      </c>
      <c r="D213" s="116">
        <v>-0.14061179651850597</v>
      </c>
      <c r="E213" s="115">
        <v>0</v>
      </c>
      <c r="F213" s="116">
        <f t="shared" si="28"/>
        <v>-1</v>
      </c>
      <c r="G213" s="115">
        <v>2798</v>
      </c>
      <c r="H213" s="116" t="str">
        <f t="shared" si="28"/>
        <v>-</v>
      </c>
      <c r="I213" s="115">
        <v>5544</v>
      </c>
      <c r="J213" s="116">
        <f t="shared" si="28"/>
        <v>0.98141529664045746</v>
      </c>
      <c r="K213" s="115">
        <v>4636</v>
      </c>
      <c r="L213" s="116">
        <f t="shared" si="28"/>
        <v>-0.1637806637806638</v>
      </c>
      <c r="M213" s="115">
        <v>5583</v>
      </c>
      <c r="N213" s="116">
        <f t="shared" si="29"/>
        <v>0.20427092320966356</v>
      </c>
      <c r="O213" s="116">
        <f t="shared" si="30"/>
        <v>9.7935103244837673E-2</v>
      </c>
    </row>
    <row r="214" spans="2:16" x14ac:dyDescent="0.25">
      <c r="B214" s="114" t="s">
        <v>85</v>
      </c>
      <c r="C214" s="115">
        <v>6330</v>
      </c>
      <c r="D214" s="116">
        <v>-2.835538752362976E-3</v>
      </c>
      <c r="E214" s="115">
        <v>1495</v>
      </c>
      <c r="F214" s="116">
        <f t="shared" si="28"/>
        <v>-0.76382306477093209</v>
      </c>
      <c r="G214" s="115">
        <v>4124</v>
      </c>
      <c r="H214" s="116">
        <f t="shared" si="28"/>
        <v>1.7585284280936455</v>
      </c>
      <c r="I214" s="115">
        <v>5675</v>
      </c>
      <c r="J214" s="116">
        <f t="shared" si="28"/>
        <v>0.37609117361784672</v>
      </c>
      <c r="K214" s="115">
        <v>6242</v>
      </c>
      <c r="L214" s="116">
        <f t="shared" si="28"/>
        <v>9.9911894273127855E-2</v>
      </c>
      <c r="M214" s="115">
        <v>5700</v>
      </c>
      <c r="N214" s="116">
        <f>IFERROR(M214/K214-1,"-")</f>
        <v>-8.6831143864146143E-2</v>
      </c>
      <c r="O214" s="116">
        <f>IFERROR(M214/C214-1,"-")</f>
        <v>-9.9526066350710929E-2</v>
      </c>
    </row>
    <row r="215" spans="2:16" x14ac:dyDescent="0.25">
      <c r="B215" s="114" t="s">
        <v>87</v>
      </c>
      <c r="C215" s="115">
        <v>3863</v>
      </c>
      <c r="D215" s="116">
        <v>-0.14021811707099929</v>
      </c>
      <c r="E215" s="115">
        <v>158</v>
      </c>
      <c r="F215" s="116">
        <f t="shared" si="28"/>
        <v>-0.95909914574165156</v>
      </c>
      <c r="G215" s="115">
        <v>4567</v>
      </c>
      <c r="H215" s="116">
        <f t="shared" si="28"/>
        <v>27.905063291139239</v>
      </c>
      <c r="I215" s="115">
        <v>4984</v>
      </c>
      <c r="J215" s="116">
        <f t="shared" si="28"/>
        <v>9.1307203853733254E-2</v>
      </c>
      <c r="K215" s="115">
        <v>5095</v>
      </c>
      <c r="L215" s="116">
        <f t="shared" si="28"/>
        <v>2.227126805778501E-2</v>
      </c>
      <c r="M215" s="115">
        <v>4458</v>
      </c>
      <c r="N215" s="116">
        <f>IFERROR(M215/K215-1,"-")</f>
        <v>-0.1250245338567223</v>
      </c>
      <c r="O215" s="116">
        <f>IFERROR(M215/C215-1,"-")</f>
        <v>0.15402536888428675</v>
      </c>
    </row>
    <row r="216" spans="2:16" x14ac:dyDescent="0.25">
      <c r="B216" s="114" t="s">
        <v>89</v>
      </c>
      <c r="C216" s="115">
        <v>4592</v>
      </c>
      <c r="D216" s="116">
        <v>-0.13096139288417863</v>
      </c>
      <c r="E216" s="115">
        <v>293</v>
      </c>
      <c r="F216" s="116">
        <f t="shared" si="28"/>
        <v>-0.93619337979094075</v>
      </c>
      <c r="G216" s="115">
        <v>6416</v>
      </c>
      <c r="H216" s="116">
        <f t="shared" si="28"/>
        <v>20.897610921501705</v>
      </c>
      <c r="I216" s="115">
        <v>4122</v>
      </c>
      <c r="J216" s="116">
        <f t="shared" si="28"/>
        <v>-0.35754364089775559</v>
      </c>
      <c r="K216" s="115">
        <v>5150</v>
      </c>
      <c r="L216" s="116">
        <f t="shared" si="28"/>
        <v>0.24939349830179514</v>
      </c>
      <c r="M216" s="115">
        <v>5940</v>
      </c>
      <c r="N216" s="116">
        <f>IFERROR(M216/K216-1,"-")</f>
        <v>0.15339805825242725</v>
      </c>
      <c r="O216" s="116">
        <f>IFERROR(M216/C216-1,"-")</f>
        <v>0.29355400696864109</v>
      </c>
    </row>
    <row r="217" spans="2:16" x14ac:dyDescent="0.25">
      <c r="B217" s="114" t="s">
        <v>91</v>
      </c>
      <c r="C217" s="115">
        <v>3706</v>
      </c>
      <c r="D217" s="116">
        <v>9.483013293943876E-2</v>
      </c>
      <c r="E217" s="115">
        <v>655</v>
      </c>
      <c r="F217" s="116">
        <f t="shared" si="28"/>
        <v>-0.82325957906098224</v>
      </c>
      <c r="G217" s="115">
        <v>5036</v>
      </c>
      <c r="H217" s="116">
        <f t="shared" si="28"/>
        <v>6.6885496183206108</v>
      </c>
      <c r="I217" s="115">
        <v>3873</v>
      </c>
      <c r="J217" s="116">
        <f t="shared" si="28"/>
        <v>-0.23093725178713265</v>
      </c>
      <c r="K217" s="115">
        <v>4206</v>
      </c>
      <c r="L217" s="116">
        <f t="shared" si="28"/>
        <v>8.5979860573199174E-2</v>
      </c>
      <c r="M217" s="115">
        <v>4195</v>
      </c>
      <c r="N217" s="116">
        <f>IFERROR(M217/K217-1,"-")</f>
        <v>-2.6153114598193028E-3</v>
      </c>
      <c r="O217" s="116">
        <f>IFERROR(M217/C217-1,"-")</f>
        <v>0.13194819212088515</v>
      </c>
    </row>
    <row r="218" spans="2:16" x14ac:dyDescent="0.25">
      <c r="B218" s="114" t="s">
        <v>93</v>
      </c>
      <c r="C218" s="115">
        <v>3819</v>
      </c>
      <c r="D218" s="116">
        <v>-5.2827380952380931E-2</v>
      </c>
      <c r="E218" s="115">
        <v>571</v>
      </c>
      <c r="F218" s="116">
        <f t="shared" si="28"/>
        <v>-0.85048442000523694</v>
      </c>
      <c r="G218" s="115">
        <v>4599</v>
      </c>
      <c r="H218" s="116">
        <f t="shared" si="28"/>
        <v>7.0542907180385281</v>
      </c>
      <c r="I218" s="115">
        <v>3770</v>
      </c>
      <c r="J218" s="116">
        <f t="shared" si="28"/>
        <v>-0.18025657751685153</v>
      </c>
      <c r="K218" s="115">
        <v>4705</v>
      </c>
      <c r="L218" s="116">
        <f t="shared" si="28"/>
        <v>0.24801061007957559</v>
      </c>
      <c r="M218" s="115">
        <v>4450</v>
      </c>
      <c r="N218" s="116">
        <f>IFERROR(M218/K218-1,"-")</f>
        <v>-5.4197662061636565E-2</v>
      </c>
      <c r="O218" s="116">
        <f>IFERROR(M218/C218-1,"-")</f>
        <v>0.16522649908352971</v>
      </c>
    </row>
    <row r="219" spans="2:16" ht="15.75" x14ac:dyDescent="0.25">
      <c r="B219" s="117" t="s">
        <v>30</v>
      </c>
      <c r="C219" s="118">
        <v>53890</v>
      </c>
      <c r="D219" s="119">
        <v>-3.650861760709434E-2</v>
      </c>
      <c r="E219" s="118">
        <v>15410</v>
      </c>
      <c r="F219" s="119">
        <f t="shared" si="28"/>
        <v>-0.71404713304880318</v>
      </c>
      <c r="G219" s="118">
        <v>30677</v>
      </c>
      <c r="H219" s="119">
        <f t="shared" si="28"/>
        <v>0.99072031148604811</v>
      </c>
      <c r="I219" s="118">
        <v>57015</v>
      </c>
      <c r="J219" s="119">
        <f t="shared" si="28"/>
        <v>0.85855852919125075</v>
      </c>
      <c r="K219" s="118">
        <v>55478</v>
      </c>
      <c r="L219" s="119">
        <f t="shared" si="28"/>
        <v>-2.6957818118039101E-2</v>
      </c>
      <c r="M219" s="118">
        <v>57898</v>
      </c>
      <c r="N219" s="119">
        <v>4.3620894769097696E-2</v>
      </c>
      <c r="O219" s="119">
        <v>7.4373724253108175E-2</v>
      </c>
    </row>
    <row r="220" spans="2:16" ht="6" customHeight="1" x14ac:dyDescent="0.25"/>
    <row r="221" spans="2:16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</row>
    <row r="222" spans="2:16" x14ac:dyDescent="0.25">
      <c r="K222" s="120"/>
      <c r="M222" s="122"/>
      <c r="O222" s="122"/>
    </row>
    <row r="224" spans="2:16" ht="48.75" customHeight="1" thickBot="1" x14ac:dyDescent="0.3">
      <c r="B224" s="270" t="s">
        <v>243</v>
      </c>
      <c r="C224" s="270"/>
      <c r="D224" s="270"/>
      <c r="E224" s="270"/>
      <c r="F224" s="270"/>
      <c r="G224" s="270"/>
      <c r="H224" s="270"/>
      <c r="I224" s="270"/>
      <c r="J224" s="270"/>
      <c r="K224" s="270"/>
      <c r="L224" s="270"/>
      <c r="M224" s="270"/>
      <c r="N224" s="270"/>
      <c r="O224" s="270"/>
      <c r="P224" s="1" t="s">
        <v>124</v>
      </c>
    </row>
    <row r="225" spans="2:16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P225" s="1" t="s">
        <v>125</v>
      </c>
    </row>
    <row r="226" spans="2:16" ht="22.5" thickTop="1" thickBot="1" x14ac:dyDescent="0.3">
      <c r="B226" s="121" t="str">
        <f>C226</f>
        <v>Bélgica</v>
      </c>
      <c r="C226" s="292" t="s">
        <v>119</v>
      </c>
      <c r="D226" s="293"/>
      <c r="E226" s="293"/>
      <c r="F226" s="293"/>
      <c r="G226" s="293"/>
      <c r="H226" s="293"/>
      <c r="I226" s="293"/>
      <c r="J226" s="293"/>
      <c r="K226" s="293"/>
      <c r="L226" s="293"/>
      <c r="M226" s="293"/>
      <c r="N226" s="293"/>
      <c r="O226" s="294"/>
    </row>
    <row r="227" spans="2:16" ht="22.5" thickTop="1" thickBot="1" x14ac:dyDescent="0.3">
      <c r="B227" s="109"/>
      <c r="C227" s="295">
        <f>2019</f>
        <v>2019</v>
      </c>
      <c r="D227" s="296"/>
      <c r="E227" s="297">
        <v>2020</v>
      </c>
      <c r="F227" s="296"/>
      <c r="G227" s="297">
        <v>2021</v>
      </c>
      <c r="H227" s="296"/>
      <c r="I227" s="297">
        <v>2022</v>
      </c>
      <c r="J227" s="296"/>
      <c r="K227" s="297">
        <v>2023</v>
      </c>
      <c r="L227" s="296"/>
      <c r="M227" s="297">
        <v>2024</v>
      </c>
      <c r="N227" s="298"/>
      <c r="O227" s="299"/>
    </row>
    <row r="228" spans="2:16" ht="16.5" thickTop="1" thickBot="1" x14ac:dyDescent="0.3">
      <c r="B228" s="85"/>
      <c r="C228" s="111" t="s">
        <v>69</v>
      </c>
      <c r="D228" s="112" t="str">
        <f>CONCATENATE("var ",RIGHT(2019,2),"/",RIGHT(2018,2))</f>
        <v>var 19/18</v>
      </c>
      <c r="E228" s="113" t="s">
        <v>69</v>
      </c>
      <c r="F228" s="112" t="str">
        <f>CONCATENATE("var ",RIGHT(E227,2),"/",RIGHT(E227-1,2))</f>
        <v>var 20/19</v>
      </c>
      <c r="G228" s="113" t="s">
        <v>69</v>
      </c>
      <c r="H228" s="112" t="str">
        <f>CONCATENATE("var ",RIGHT(G227,2),"/",RIGHT(G227-1,2))</f>
        <v>var 21/20</v>
      </c>
      <c r="I228" s="113" t="s">
        <v>69</v>
      </c>
      <c r="J228" s="112" t="str">
        <f>CONCATENATE("var ",RIGHT(I227,2),"/",RIGHT(I227-1,2))</f>
        <v>var 22/21</v>
      </c>
      <c r="K228" s="113" t="s">
        <v>69</v>
      </c>
      <c r="L228" s="112" t="str">
        <f>CONCATENATE("var ",RIGHT(K227,2),"/",RIGHT(K227-1,2))</f>
        <v>var 23/22</v>
      </c>
      <c r="M228" s="113" t="s">
        <v>69</v>
      </c>
      <c r="N228" s="112" t="str">
        <f>CONCATENATE("var ",RIGHT(M227,2),"/",RIGHT(M227-1,2))</f>
        <v>var 24/23</v>
      </c>
      <c r="O228" s="112" t="str">
        <f>CONCATENATE("var ",RIGHT(M227,2),"/",RIGHT(2019,2))</f>
        <v>var 24/19</v>
      </c>
    </row>
    <row r="229" spans="2:16" x14ac:dyDescent="0.25">
      <c r="B229" s="114" t="s">
        <v>71</v>
      </c>
      <c r="C229" s="115">
        <v>3863</v>
      </c>
      <c r="D229" s="116">
        <v>-9.4043151969981253E-2</v>
      </c>
      <c r="E229" s="115">
        <v>4296</v>
      </c>
      <c r="F229" s="116">
        <f t="shared" ref="F229:L241" si="31">IFERROR(E229/C229-1,"-")</f>
        <v>0.11208904996116997</v>
      </c>
      <c r="G229" s="115">
        <v>284</v>
      </c>
      <c r="H229" s="116">
        <f t="shared" si="31"/>
        <v>-0.93389199255121047</v>
      </c>
      <c r="I229" s="115">
        <v>2729</v>
      </c>
      <c r="J229" s="116">
        <f t="shared" si="31"/>
        <v>8.6091549295774641</v>
      </c>
      <c r="K229" s="115">
        <v>4058</v>
      </c>
      <c r="L229" s="116">
        <f t="shared" si="31"/>
        <v>0.48699157200439713</v>
      </c>
      <c r="M229" s="115">
        <v>4254</v>
      </c>
      <c r="N229" s="116">
        <f t="shared" ref="N229:N235" si="32">IFERROR(M229/K229-1,"-")</f>
        <v>4.8299655002464359E-2</v>
      </c>
      <c r="O229" s="116">
        <f>M229/C229-1</f>
        <v>0.10121667098110287</v>
      </c>
    </row>
    <row r="230" spans="2:16" x14ac:dyDescent="0.25">
      <c r="B230" s="114" t="s">
        <v>73</v>
      </c>
      <c r="C230" s="115">
        <v>2778</v>
      </c>
      <c r="D230" s="116">
        <v>-0.20492272467086436</v>
      </c>
      <c r="E230" s="115">
        <v>3387</v>
      </c>
      <c r="F230" s="116">
        <f t="shared" si="31"/>
        <v>0.21922246220302366</v>
      </c>
      <c r="G230" s="115">
        <v>59</v>
      </c>
      <c r="H230" s="116">
        <f t="shared" si="31"/>
        <v>-0.98258045467965749</v>
      </c>
      <c r="I230" s="115">
        <v>3069</v>
      </c>
      <c r="J230" s="116">
        <f t="shared" si="31"/>
        <v>51.016949152542374</v>
      </c>
      <c r="K230" s="115">
        <v>3219</v>
      </c>
      <c r="L230" s="116">
        <f t="shared" si="31"/>
        <v>4.8875855327468187E-2</v>
      </c>
      <c r="M230" s="115">
        <v>3831</v>
      </c>
      <c r="N230" s="116">
        <f t="shared" si="32"/>
        <v>0.19012115563839704</v>
      </c>
      <c r="O230" s="116">
        <f>IFERROR(M230/C230-1,"-")</f>
        <v>0.37904967602591788</v>
      </c>
    </row>
    <row r="231" spans="2:16" x14ac:dyDescent="0.25">
      <c r="B231" s="114" t="s">
        <v>75</v>
      </c>
      <c r="C231" s="115">
        <v>3491</v>
      </c>
      <c r="D231" s="116">
        <v>-3.5635359116022114E-2</v>
      </c>
      <c r="E231" s="115">
        <v>1344</v>
      </c>
      <c r="F231" s="116">
        <f t="shared" si="31"/>
        <v>-0.61501002578057862</v>
      </c>
      <c r="G231" s="115">
        <v>65</v>
      </c>
      <c r="H231" s="116">
        <f t="shared" si="31"/>
        <v>-0.95163690476190477</v>
      </c>
      <c r="I231" s="115">
        <v>3012</v>
      </c>
      <c r="J231" s="116">
        <f t="shared" si="31"/>
        <v>45.338461538461537</v>
      </c>
      <c r="K231" s="115">
        <v>2822</v>
      </c>
      <c r="L231" s="116">
        <f t="shared" si="31"/>
        <v>-6.3081009296148793E-2</v>
      </c>
      <c r="M231" s="115">
        <v>3770</v>
      </c>
      <c r="N231" s="116">
        <f t="shared" si="32"/>
        <v>0.33593196314670437</v>
      </c>
      <c r="O231" s="116">
        <f t="shared" ref="O231:O235" si="33">IFERROR(M231/C231-1,"-")</f>
        <v>7.991979375537106E-2</v>
      </c>
    </row>
    <row r="232" spans="2:16" x14ac:dyDescent="0.25">
      <c r="B232" s="114" t="s">
        <v>77</v>
      </c>
      <c r="C232" s="115">
        <v>3702</v>
      </c>
      <c r="D232" s="116">
        <v>-7.0549836806427346E-2</v>
      </c>
      <c r="E232" s="115">
        <v>0</v>
      </c>
      <c r="F232" s="116">
        <f t="shared" si="31"/>
        <v>-1</v>
      </c>
      <c r="G232" s="115">
        <v>181</v>
      </c>
      <c r="H232" s="116" t="str">
        <f t="shared" si="31"/>
        <v>-</v>
      </c>
      <c r="I232" s="115">
        <v>3784</v>
      </c>
      <c r="J232" s="116">
        <f t="shared" si="31"/>
        <v>19.906077348066297</v>
      </c>
      <c r="K232" s="115">
        <v>3844</v>
      </c>
      <c r="L232" s="116">
        <f t="shared" si="31"/>
        <v>1.5856236786469413E-2</v>
      </c>
      <c r="M232" s="115">
        <v>4173</v>
      </c>
      <c r="N232" s="116">
        <f t="shared" si="32"/>
        <v>8.5587929240374505E-2</v>
      </c>
      <c r="O232" s="116">
        <f t="shared" si="33"/>
        <v>0.12722852512155591</v>
      </c>
    </row>
    <row r="233" spans="2:16" x14ac:dyDescent="0.25">
      <c r="B233" s="114" t="s">
        <v>79</v>
      </c>
      <c r="C233" s="115">
        <v>2547</v>
      </c>
      <c r="D233" s="116">
        <v>-0.21582512315270941</v>
      </c>
      <c r="E233" s="115">
        <v>0</v>
      </c>
      <c r="F233" s="116">
        <f t="shared" si="31"/>
        <v>-1</v>
      </c>
      <c r="G233" s="115">
        <v>520</v>
      </c>
      <c r="H233" s="116" t="str">
        <f t="shared" si="31"/>
        <v>-</v>
      </c>
      <c r="I233" s="115">
        <v>2653</v>
      </c>
      <c r="J233" s="116">
        <f t="shared" si="31"/>
        <v>4.101923076923077</v>
      </c>
      <c r="K233" s="115">
        <v>3384</v>
      </c>
      <c r="L233" s="116">
        <f t="shared" si="31"/>
        <v>0.27553712777987194</v>
      </c>
      <c r="M233" s="115">
        <v>3296</v>
      </c>
      <c r="N233" s="116">
        <f t="shared" si="32"/>
        <v>-2.6004728132387744E-2</v>
      </c>
      <c r="O233" s="116">
        <f t="shared" si="33"/>
        <v>0.29407145661562617</v>
      </c>
    </row>
    <row r="234" spans="2:16" x14ac:dyDescent="0.25">
      <c r="B234" s="114" t="s">
        <v>81</v>
      </c>
      <c r="C234" s="115">
        <v>3328</v>
      </c>
      <c r="D234" s="116">
        <v>-1.2462908011869445E-2</v>
      </c>
      <c r="E234" s="115">
        <v>0</v>
      </c>
      <c r="F234" s="116">
        <f t="shared" si="31"/>
        <v>-1</v>
      </c>
      <c r="G234" s="115">
        <v>1266</v>
      </c>
      <c r="H234" s="116" t="str">
        <f t="shared" si="31"/>
        <v>-</v>
      </c>
      <c r="I234" s="115">
        <v>2511</v>
      </c>
      <c r="J234" s="116">
        <f t="shared" si="31"/>
        <v>0.98341232227488162</v>
      </c>
      <c r="K234" s="115">
        <v>2974</v>
      </c>
      <c r="L234" s="116">
        <f t="shared" si="31"/>
        <v>0.18438868976503375</v>
      </c>
      <c r="M234" s="115">
        <v>2680</v>
      </c>
      <c r="N234" s="116">
        <f t="shared" si="32"/>
        <v>-9.8856758574310644E-2</v>
      </c>
      <c r="O234" s="116">
        <f t="shared" si="33"/>
        <v>-0.19471153846153844</v>
      </c>
    </row>
    <row r="235" spans="2:16" x14ac:dyDescent="0.25">
      <c r="B235" s="114" t="s">
        <v>83</v>
      </c>
      <c r="C235" s="115">
        <v>3405</v>
      </c>
      <c r="D235" s="116">
        <v>0.2573855243722305</v>
      </c>
      <c r="E235" s="115">
        <v>0</v>
      </c>
      <c r="F235" s="116">
        <f t="shared" si="31"/>
        <v>-1</v>
      </c>
      <c r="G235" s="115">
        <v>2128</v>
      </c>
      <c r="H235" s="116" t="str">
        <f t="shared" si="31"/>
        <v>-</v>
      </c>
      <c r="I235" s="115">
        <v>3593</v>
      </c>
      <c r="J235" s="116">
        <f t="shared" si="31"/>
        <v>0.68843984962406024</v>
      </c>
      <c r="K235" s="115">
        <v>4014</v>
      </c>
      <c r="L235" s="116">
        <f t="shared" si="31"/>
        <v>0.11717227943222941</v>
      </c>
      <c r="M235" s="115">
        <v>4277</v>
      </c>
      <c r="N235" s="116">
        <f t="shared" si="32"/>
        <v>6.5520677628301049E-2</v>
      </c>
      <c r="O235" s="116">
        <f t="shared" si="33"/>
        <v>0.25609397944199697</v>
      </c>
    </row>
    <row r="236" spans="2:16" x14ac:dyDescent="0.25">
      <c r="B236" s="114" t="s">
        <v>85</v>
      </c>
      <c r="C236" s="115">
        <v>3040</v>
      </c>
      <c r="D236" s="116">
        <v>-4.0404040404040442E-2</v>
      </c>
      <c r="E236" s="115">
        <v>1493</v>
      </c>
      <c r="F236" s="116">
        <f t="shared" si="31"/>
        <v>-0.50888157894736841</v>
      </c>
      <c r="G236" s="115">
        <v>2402</v>
      </c>
      <c r="H236" s="116">
        <f t="shared" si="31"/>
        <v>0.60884125920964505</v>
      </c>
      <c r="I236" s="115">
        <v>2717</v>
      </c>
      <c r="J236" s="116">
        <f t="shared" si="31"/>
        <v>0.13114071606994182</v>
      </c>
      <c r="K236" s="115">
        <v>3806</v>
      </c>
      <c r="L236" s="116">
        <f t="shared" si="31"/>
        <v>0.40080971659919018</v>
      </c>
      <c r="M236" s="115">
        <v>3503</v>
      </c>
      <c r="N236" s="116">
        <f>IFERROR(M236/K236-1,"-")</f>
        <v>-7.9611140304781891E-2</v>
      </c>
      <c r="O236" s="116">
        <f>IFERROR(M236/C236-1,"-")</f>
        <v>0.1523026315789473</v>
      </c>
    </row>
    <row r="237" spans="2:16" x14ac:dyDescent="0.25">
      <c r="B237" s="114" t="s">
        <v>87</v>
      </c>
      <c r="C237" s="115">
        <v>3505</v>
      </c>
      <c r="D237" s="116">
        <v>1.2420566146736034E-2</v>
      </c>
      <c r="E237" s="115">
        <v>2218</v>
      </c>
      <c r="F237" s="116">
        <f t="shared" si="31"/>
        <v>-0.36718972895863056</v>
      </c>
      <c r="G237" s="115">
        <v>3200</v>
      </c>
      <c r="H237" s="116">
        <f t="shared" si="31"/>
        <v>0.44274120829576202</v>
      </c>
      <c r="I237" s="115">
        <v>3335</v>
      </c>
      <c r="J237" s="116">
        <f t="shared" si="31"/>
        <v>4.2187500000000044E-2</v>
      </c>
      <c r="K237" s="115">
        <v>3714</v>
      </c>
      <c r="L237" s="116">
        <f t="shared" si="31"/>
        <v>0.11364317841079452</v>
      </c>
      <c r="M237" s="115">
        <v>3091</v>
      </c>
      <c r="N237" s="116">
        <f>IFERROR(M237/K237-1,"-")</f>
        <v>-0.16774367259019929</v>
      </c>
      <c r="O237" s="116">
        <f>IFERROR(M237/C237-1,"-")</f>
        <v>-0.1181169757489301</v>
      </c>
    </row>
    <row r="238" spans="2:16" x14ac:dyDescent="0.25">
      <c r="B238" s="114" t="s">
        <v>89</v>
      </c>
      <c r="C238" s="115">
        <v>3591</v>
      </c>
      <c r="D238" s="116">
        <v>1.5554298642533881E-2</v>
      </c>
      <c r="E238" s="115">
        <v>848</v>
      </c>
      <c r="F238" s="116">
        <f t="shared" si="31"/>
        <v>-0.76385407964355334</v>
      </c>
      <c r="G238" s="115">
        <v>4609</v>
      </c>
      <c r="H238" s="116">
        <f t="shared" si="31"/>
        <v>4.4351415094339623</v>
      </c>
      <c r="I238" s="115">
        <v>3802</v>
      </c>
      <c r="J238" s="116">
        <f t="shared" si="31"/>
        <v>-0.17509221089173355</v>
      </c>
      <c r="K238" s="115">
        <v>4250</v>
      </c>
      <c r="L238" s="116">
        <f t="shared" si="31"/>
        <v>0.11783271962125208</v>
      </c>
      <c r="M238" s="115">
        <v>3949</v>
      </c>
      <c r="N238" s="116">
        <f>IFERROR(M238/K238-1,"-")</f>
        <v>-7.082352941176473E-2</v>
      </c>
      <c r="O238" s="116">
        <f>IFERROR(M238/C238-1,"-")</f>
        <v>9.9693678641047168E-2</v>
      </c>
    </row>
    <row r="239" spans="2:16" x14ac:dyDescent="0.25">
      <c r="B239" s="114" t="s">
        <v>91</v>
      </c>
      <c r="C239" s="115">
        <v>3864</v>
      </c>
      <c r="D239" s="116">
        <v>0.22666666666666657</v>
      </c>
      <c r="E239" s="115">
        <v>437</v>
      </c>
      <c r="F239" s="116">
        <f t="shared" si="31"/>
        <v>-0.88690476190476186</v>
      </c>
      <c r="G239" s="115">
        <v>4138</v>
      </c>
      <c r="H239" s="116">
        <f t="shared" si="31"/>
        <v>8.469107551487415</v>
      </c>
      <c r="I239" s="115">
        <v>3396</v>
      </c>
      <c r="J239" s="116">
        <f t="shared" si="31"/>
        <v>-0.17931367810536492</v>
      </c>
      <c r="K239" s="115">
        <v>3688</v>
      </c>
      <c r="L239" s="116">
        <f t="shared" si="31"/>
        <v>8.5983510011778508E-2</v>
      </c>
      <c r="M239" s="115">
        <v>3573</v>
      </c>
      <c r="N239" s="116">
        <f>IFERROR(M239/K239-1,"-")</f>
        <v>-3.1182212581344904E-2</v>
      </c>
      <c r="O239" s="116">
        <f>IFERROR(M239/C239-1,"-")</f>
        <v>-7.5310559006211197E-2</v>
      </c>
    </row>
    <row r="240" spans="2:16" x14ac:dyDescent="0.25">
      <c r="B240" s="114" t="s">
        <v>93</v>
      </c>
      <c r="C240" s="115">
        <v>4088</v>
      </c>
      <c r="D240" s="116">
        <v>4.6327105195802298E-2</v>
      </c>
      <c r="E240" s="115">
        <v>554</v>
      </c>
      <c r="F240" s="116">
        <f t="shared" si="31"/>
        <v>-0.86448140900195691</v>
      </c>
      <c r="G240" s="115">
        <v>3955</v>
      </c>
      <c r="H240" s="116">
        <f t="shared" si="31"/>
        <v>6.1389891696750905</v>
      </c>
      <c r="I240" s="115">
        <v>4166</v>
      </c>
      <c r="J240" s="116">
        <f t="shared" si="31"/>
        <v>5.3350189633375456E-2</v>
      </c>
      <c r="K240" s="115">
        <v>4414</v>
      </c>
      <c r="L240" s="116">
        <f t="shared" si="31"/>
        <v>5.9529524723955785E-2</v>
      </c>
      <c r="M240" s="115">
        <v>4236</v>
      </c>
      <c r="N240" s="116">
        <f>IFERROR(M240/K240-1,"-")</f>
        <v>-4.0326234707748099E-2</v>
      </c>
      <c r="O240" s="116">
        <f>IFERROR(M240/C240-1,"-")</f>
        <v>3.6203522504892449E-2</v>
      </c>
    </row>
    <row r="241" spans="2:16" ht="15.75" x14ac:dyDescent="0.25">
      <c r="B241" s="117" t="s">
        <v>30</v>
      </c>
      <c r="C241" s="118">
        <v>41202</v>
      </c>
      <c r="D241" s="119">
        <v>-1.6893342877594808E-2</v>
      </c>
      <c r="E241" s="118">
        <v>15534</v>
      </c>
      <c r="F241" s="119">
        <f t="shared" si="31"/>
        <v>-0.62297946701616425</v>
      </c>
      <c r="G241" s="118">
        <v>22807</v>
      </c>
      <c r="H241" s="119">
        <f t="shared" si="31"/>
        <v>0.46819878975151275</v>
      </c>
      <c r="I241" s="118">
        <v>38767</v>
      </c>
      <c r="J241" s="119">
        <f t="shared" si="31"/>
        <v>0.69978515368088745</v>
      </c>
      <c r="K241" s="118">
        <v>44187</v>
      </c>
      <c r="L241" s="119">
        <f t="shared" si="31"/>
        <v>0.13980963190342299</v>
      </c>
      <c r="M241" s="118">
        <v>44633</v>
      </c>
      <c r="N241" s="119">
        <v>1.0093466404146101E-2</v>
      </c>
      <c r="O241" s="119">
        <v>8.3272656667152001E-2</v>
      </c>
    </row>
    <row r="242" spans="2:16" ht="6" customHeight="1" x14ac:dyDescent="0.25"/>
    <row r="243" spans="2:16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</row>
    <row r="244" spans="2:16" x14ac:dyDescent="0.25">
      <c r="C244" s="120"/>
      <c r="K244" s="120"/>
      <c r="M244" s="105"/>
      <c r="O244" s="122"/>
    </row>
    <row r="246" spans="2:16" ht="48.75" customHeight="1" thickBot="1" x14ac:dyDescent="0.3">
      <c r="B246" s="270" t="s">
        <v>245</v>
      </c>
      <c r="C246" s="270"/>
      <c r="D246" s="270"/>
      <c r="E246" s="270"/>
      <c r="F246" s="270"/>
      <c r="G246" s="270"/>
      <c r="H246" s="270"/>
      <c r="I246" s="270"/>
      <c r="J246" s="270"/>
      <c r="K246" s="270"/>
      <c r="L246" s="270"/>
      <c r="M246" s="270"/>
      <c r="N246" s="270"/>
      <c r="O246" s="270"/>
      <c r="P246" s="1" t="s">
        <v>126</v>
      </c>
    </row>
    <row r="247" spans="2:16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P247" s="1" t="s">
        <v>127</v>
      </c>
    </row>
    <row r="248" spans="2:16" ht="22.5" thickTop="1" thickBot="1" x14ac:dyDescent="0.3">
      <c r="B248" s="121" t="str">
        <f>C248</f>
        <v>Dinamarca</v>
      </c>
      <c r="C248" s="292" t="s">
        <v>128</v>
      </c>
      <c r="D248" s="293"/>
      <c r="E248" s="293"/>
      <c r="F248" s="293"/>
      <c r="G248" s="293"/>
      <c r="H248" s="293"/>
      <c r="I248" s="293"/>
      <c r="J248" s="293"/>
      <c r="K248" s="293"/>
      <c r="L248" s="293"/>
      <c r="M248" s="293"/>
      <c r="N248" s="293"/>
      <c r="O248" s="294"/>
    </row>
    <row r="249" spans="2:16" ht="22.5" thickTop="1" thickBot="1" x14ac:dyDescent="0.3">
      <c r="B249" s="109"/>
      <c r="C249" s="295">
        <f>2019</f>
        <v>2019</v>
      </c>
      <c r="D249" s="296"/>
      <c r="E249" s="297">
        <v>2020</v>
      </c>
      <c r="F249" s="296"/>
      <c r="G249" s="297">
        <v>2021</v>
      </c>
      <c r="H249" s="296"/>
      <c r="I249" s="297">
        <v>2022</v>
      </c>
      <c r="J249" s="296"/>
      <c r="K249" s="297">
        <v>2023</v>
      </c>
      <c r="L249" s="296"/>
      <c r="M249" s="297">
        <v>2024</v>
      </c>
      <c r="N249" s="298"/>
      <c r="O249" s="299"/>
    </row>
    <row r="250" spans="2:16" ht="16.5" thickTop="1" thickBot="1" x14ac:dyDescent="0.3">
      <c r="B250" s="85"/>
      <c r="C250" s="111" t="s">
        <v>69</v>
      </c>
      <c r="D250" s="112" t="str">
        <f>CONCATENATE("var ",RIGHT(2019,2),"/",RIGHT(2018,2))</f>
        <v>var 19/18</v>
      </c>
      <c r="E250" s="113" t="s">
        <v>69</v>
      </c>
      <c r="F250" s="112" t="str">
        <f>CONCATENATE("var ",RIGHT(E249,2),"/",RIGHT(E249-1,2))</f>
        <v>var 20/19</v>
      </c>
      <c r="G250" s="113" t="s">
        <v>69</v>
      </c>
      <c r="H250" s="112" t="str">
        <f>CONCATENATE("var ",RIGHT(G249,2),"/",RIGHT(G249-1,2))</f>
        <v>var 21/20</v>
      </c>
      <c r="I250" s="113" t="s">
        <v>69</v>
      </c>
      <c r="J250" s="112" t="str">
        <f>CONCATENATE("var ",RIGHT(I249,2),"/",RIGHT(I249-1,2))</f>
        <v>var 22/21</v>
      </c>
      <c r="K250" s="113" t="s">
        <v>69</v>
      </c>
      <c r="L250" s="112" t="str">
        <f>CONCATENATE("var ",RIGHT(K249,2),"/",RIGHT(K249-1,2))</f>
        <v>var 23/22</v>
      </c>
      <c r="M250" s="113" t="s">
        <v>69</v>
      </c>
      <c r="N250" s="112" t="str">
        <f>CONCATENATE("var ",RIGHT(M249,2),"/",RIGHT(M249-1,2))</f>
        <v>var 24/23</v>
      </c>
      <c r="O250" s="112" t="str">
        <f>CONCATENATE("var ",RIGHT(M249,2),"/",RIGHT(2019,2))</f>
        <v>var 24/19</v>
      </c>
    </row>
    <row r="251" spans="2:16" x14ac:dyDescent="0.25">
      <c r="B251" s="114" t="s">
        <v>71</v>
      </c>
      <c r="C251" s="115">
        <v>4030</v>
      </c>
      <c r="D251" s="116">
        <v>-9.0293453724604955E-2</v>
      </c>
      <c r="E251" s="115">
        <v>3686</v>
      </c>
      <c r="F251" s="116">
        <f t="shared" ref="F251:L263" si="34">IFERROR(E251/C251-1,"-")</f>
        <v>-8.5359801488833709E-2</v>
      </c>
      <c r="G251" s="115">
        <v>75</v>
      </c>
      <c r="H251" s="116">
        <f t="shared" si="34"/>
        <v>-0.9796527400976669</v>
      </c>
      <c r="I251" s="115">
        <v>3265</v>
      </c>
      <c r="J251" s="116">
        <f t="shared" si="34"/>
        <v>42.533333333333331</v>
      </c>
      <c r="K251" s="115">
        <v>3804</v>
      </c>
      <c r="L251" s="116">
        <f t="shared" si="34"/>
        <v>0.165084226646248</v>
      </c>
      <c r="M251" s="115">
        <v>3499</v>
      </c>
      <c r="N251" s="116">
        <f t="shared" ref="N251:N257" si="35">IFERROR(M251/K251-1,"-")</f>
        <v>-8.0178759200841165E-2</v>
      </c>
      <c r="O251" s="116">
        <f>M251/C251-1</f>
        <v>-0.13176178660049631</v>
      </c>
    </row>
    <row r="252" spans="2:16" x14ac:dyDescent="0.25">
      <c r="B252" s="114" t="s">
        <v>73</v>
      </c>
      <c r="C252" s="115">
        <v>4289</v>
      </c>
      <c r="D252" s="116">
        <v>3.9001937984496138E-2</v>
      </c>
      <c r="E252" s="115">
        <v>4220</v>
      </c>
      <c r="F252" s="116">
        <f t="shared" si="34"/>
        <v>-1.6087666122639344E-2</v>
      </c>
      <c r="G252" s="115">
        <v>31</v>
      </c>
      <c r="H252" s="116">
        <f t="shared" si="34"/>
        <v>-0.99265402843601891</v>
      </c>
      <c r="I252" s="115">
        <v>3518</v>
      </c>
      <c r="J252" s="116">
        <f t="shared" si="34"/>
        <v>112.48387096774194</v>
      </c>
      <c r="K252" s="115">
        <v>4227</v>
      </c>
      <c r="L252" s="116">
        <f t="shared" si="34"/>
        <v>0.20153496304718588</v>
      </c>
      <c r="M252" s="115">
        <v>3701</v>
      </c>
      <c r="N252" s="116">
        <f t="shared" si="35"/>
        <v>-0.12443813579370711</v>
      </c>
      <c r="O252" s="116">
        <f>IFERROR(M252/C252-1,"-")</f>
        <v>-0.13709489391466545</v>
      </c>
    </row>
    <row r="253" spans="2:16" x14ac:dyDescent="0.25">
      <c r="B253" s="114" t="s">
        <v>75</v>
      </c>
      <c r="C253" s="115">
        <v>5465</v>
      </c>
      <c r="D253" s="116">
        <v>0.25776754890678943</v>
      </c>
      <c r="E253" s="115">
        <v>1681</v>
      </c>
      <c r="F253" s="116">
        <f t="shared" si="34"/>
        <v>-0.69240622140896613</v>
      </c>
      <c r="G253" s="115">
        <v>49</v>
      </c>
      <c r="H253" s="116">
        <f t="shared" si="34"/>
        <v>-0.97085068411659725</v>
      </c>
      <c r="I253" s="115">
        <v>3255</v>
      </c>
      <c r="J253" s="116">
        <f t="shared" si="34"/>
        <v>65.428571428571431</v>
      </c>
      <c r="K253" s="115">
        <v>3538</v>
      </c>
      <c r="L253" s="116">
        <f t="shared" si="34"/>
        <v>8.6943164362519143E-2</v>
      </c>
      <c r="M253" s="115">
        <v>3652</v>
      </c>
      <c r="N253" s="116">
        <f t="shared" si="35"/>
        <v>3.2221594120972252E-2</v>
      </c>
      <c r="O253" s="116">
        <f t="shared" ref="O253:O257" si="36">IFERROR(M253/C253-1,"-")</f>
        <v>-0.3317474839890211</v>
      </c>
    </row>
    <row r="254" spans="2:16" x14ac:dyDescent="0.25">
      <c r="B254" s="114" t="s">
        <v>77</v>
      </c>
      <c r="C254" s="115">
        <v>2002</v>
      </c>
      <c r="D254" s="116">
        <v>-6.4516129032258229E-3</v>
      </c>
      <c r="E254" s="115">
        <v>0</v>
      </c>
      <c r="F254" s="116">
        <f t="shared" si="34"/>
        <v>-1</v>
      </c>
      <c r="G254" s="115">
        <v>7</v>
      </c>
      <c r="H254" s="116" t="str">
        <f t="shared" si="34"/>
        <v>-</v>
      </c>
      <c r="I254" s="115">
        <v>1581</v>
      </c>
      <c r="J254" s="116">
        <f t="shared" si="34"/>
        <v>224.85714285714286</v>
      </c>
      <c r="K254" s="115">
        <v>2016</v>
      </c>
      <c r="L254" s="116">
        <f t="shared" si="34"/>
        <v>0.27514231499051234</v>
      </c>
      <c r="M254" s="115">
        <v>1220</v>
      </c>
      <c r="N254" s="116">
        <f t="shared" si="35"/>
        <v>-0.39484126984126988</v>
      </c>
      <c r="O254" s="116">
        <f t="shared" si="36"/>
        <v>-0.39060939060939059</v>
      </c>
    </row>
    <row r="255" spans="2:16" x14ac:dyDescent="0.25">
      <c r="B255" s="114" t="s">
        <v>79</v>
      </c>
      <c r="C255" s="115">
        <v>590</v>
      </c>
      <c r="D255" s="116">
        <v>-1.0067114093959773E-2</v>
      </c>
      <c r="E255" s="115">
        <v>0</v>
      </c>
      <c r="F255" s="116">
        <f t="shared" si="34"/>
        <v>-1</v>
      </c>
      <c r="G255" s="115">
        <v>7</v>
      </c>
      <c r="H255" s="116" t="str">
        <f t="shared" si="34"/>
        <v>-</v>
      </c>
      <c r="I255" s="115">
        <v>355</v>
      </c>
      <c r="J255" s="116">
        <f t="shared" si="34"/>
        <v>49.714285714285715</v>
      </c>
      <c r="K255" s="115">
        <v>333</v>
      </c>
      <c r="L255" s="116">
        <f t="shared" si="34"/>
        <v>-6.1971830985915521E-2</v>
      </c>
      <c r="M255" s="115">
        <v>530</v>
      </c>
      <c r="N255" s="116">
        <f t="shared" si="35"/>
        <v>0.59159159159159169</v>
      </c>
      <c r="O255" s="116">
        <f t="shared" si="36"/>
        <v>-0.10169491525423724</v>
      </c>
    </row>
    <row r="256" spans="2:16" x14ac:dyDescent="0.25">
      <c r="B256" s="114" t="s">
        <v>81</v>
      </c>
      <c r="C256" s="115">
        <v>362</v>
      </c>
      <c r="D256" s="116">
        <v>-8.2191780821917471E-3</v>
      </c>
      <c r="E256" s="115">
        <v>0</v>
      </c>
      <c r="F256" s="116">
        <f t="shared" si="34"/>
        <v>-1</v>
      </c>
      <c r="G256" s="115">
        <v>197</v>
      </c>
      <c r="H256" s="116" t="str">
        <f t="shared" si="34"/>
        <v>-</v>
      </c>
      <c r="I256" s="115">
        <v>320</v>
      </c>
      <c r="J256" s="116">
        <f t="shared" si="34"/>
        <v>0.62436548223350252</v>
      </c>
      <c r="K256" s="115">
        <v>529</v>
      </c>
      <c r="L256" s="116">
        <f t="shared" si="34"/>
        <v>0.65312499999999996</v>
      </c>
      <c r="M256" s="115">
        <v>371</v>
      </c>
      <c r="N256" s="116">
        <f t="shared" si="35"/>
        <v>-0.29867674858223059</v>
      </c>
      <c r="O256" s="116">
        <f t="shared" si="36"/>
        <v>2.4861878453038777E-2</v>
      </c>
    </row>
    <row r="257" spans="2:16" x14ac:dyDescent="0.25">
      <c r="B257" s="114" t="s">
        <v>83</v>
      </c>
      <c r="C257" s="115">
        <v>659</v>
      </c>
      <c r="D257" s="116">
        <v>-0.15728900255754474</v>
      </c>
      <c r="E257" s="115">
        <v>0</v>
      </c>
      <c r="F257" s="116">
        <f t="shared" si="34"/>
        <v>-1</v>
      </c>
      <c r="G257" s="115">
        <v>841</v>
      </c>
      <c r="H257" s="116" t="str">
        <f t="shared" si="34"/>
        <v>-</v>
      </c>
      <c r="I257" s="115">
        <v>835</v>
      </c>
      <c r="J257" s="116">
        <f t="shared" si="34"/>
        <v>-7.1343638525565023E-3</v>
      </c>
      <c r="K257" s="115">
        <v>491</v>
      </c>
      <c r="L257" s="116">
        <f t="shared" si="34"/>
        <v>-0.41197604790419162</v>
      </c>
      <c r="M257" s="115">
        <v>639</v>
      </c>
      <c r="N257" s="116">
        <f t="shared" si="35"/>
        <v>0.30142566191446019</v>
      </c>
      <c r="O257" s="116">
        <f t="shared" si="36"/>
        <v>-3.0349013657056112E-2</v>
      </c>
    </row>
    <row r="258" spans="2:16" x14ac:dyDescent="0.25">
      <c r="B258" s="114" t="s">
        <v>85</v>
      </c>
      <c r="C258" s="115">
        <v>438</v>
      </c>
      <c r="D258" s="116">
        <v>-7.5949367088607556E-2</v>
      </c>
      <c r="E258" s="115">
        <v>9</v>
      </c>
      <c r="F258" s="116">
        <f t="shared" si="34"/>
        <v>-0.97945205479452058</v>
      </c>
      <c r="G258" s="115">
        <v>572</v>
      </c>
      <c r="H258" s="116">
        <f t="shared" si="34"/>
        <v>62.555555555555557</v>
      </c>
      <c r="I258" s="115">
        <v>752</v>
      </c>
      <c r="J258" s="116">
        <f t="shared" si="34"/>
        <v>0.31468531468531458</v>
      </c>
      <c r="K258" s="115">
        <v>378</v>
      </c>
      <c r="L258" s="116">
        <f t="shared" si="34"/>
        <v>-0.49734042553191493</v>
      </c>
      <c r="M258" s="115">
        <v>367</v>
      </c>
      <c r="N258" s="116">
        <f>IFERROR(M258/K258-1,"-")</f>
        <v>-2.9100529100529071E-2</v>
      </c>
      <c r="O258" s="116">
        <f>IFERROR(M258/C258-1,"-")</f>
        <v>-0.16210045662100458</v>
      </c>
    </row>
    <row r="259" spans="2:16" x14ac:dyDescent="0.25">
      <c r="B259" s="114" t="s">
        <v>87</v>
      </c>
      <c r="C259" s="115">
        <v>599</v>
      </c>
      <c r="D259" s="116">
        <v>0.3644646924829158</v>
      </c>
      <c r="E259" s="115">
        <v>8</v>
      </c>
      <c r="F259" s="116">
        <f t="shared" si="34"/>
        <v>-0.98664440734557601</v>
      </c>
      <c r="G259" s="115">
        <v>516</v>
      </c>
      <c r="H259" s="116">
        <f t="shared" si="34"/>
        <v>63.5</v>
      </c>
      <c r="I259" s="115">
        <v>493</v>
      </c>
      <c r="J259" s="116">
        <f t="shared" si="34"/>
        <v>-4.4573643410852681E-2</v>
      </c>
      <c r="K259" s="115">
        <v>422</v>
      </c>
      <c r="L259" s="116">
        <f t="shared" si="34"/>
        <v>-0.14401622718052742</v>
      </c>
      <c r="M259" s="115">
        <v>439</v>
      </c>
      <c r="N259" s="116">
        <f>IFERROR(M259/K259-1,"-")</f>
        <v>4.0284360189573487E-2</v>
      </c>
      <c r="O259" s="116">
        <f>IFERROR(M259/C259-1,"-")</f>
        <v>-0.26711185308848084</v>
      </c>
    </row>
    <row r="260" spans="2:16" x14ac:dyDescent="0.25">
      <c r="B260" s="114" t="s">
        <v>89</v>
      </c>
      <c r="C260" s="115">
        <v>1980</v>
      </c>
      <c r="D260" s="116">
        <v>-0.18552036199095023</v>
      </c>
      <c r="E260" s="115">
        <v>34</v>
      </c>
      <c r="F260" s="116">
        <f t="shared" si="34"/>
        <v>-0.98282828282828283</v>
      </c>
      <c r="G260" s="115">
        <v>2369</v>
      </c>
      <c r="H260" s="116">
        <f t="shared" si="34"/>
        <v>68.67647058823529</v>
      </c>
      <c r="I260" s="115">
        <v>2110</v>
      </c>
      <c r="J260" s="116">
        <f t="shared" si="34"/>
        <v>-0.10932883073026589</v>
      </c>
      <c r="K260" s="115">
        <v>2081</v>
      </c>
      <c r="L260" s="116">
        <f t="shared" si="34"/>
        <v>-1.3744075829383862E-2</v>
      </c>
      <c r="M260" s="115">
        <v>1650</v>
      </c>
      <c r="N260" s="116">
        <f>IFERROR(M260/K260-1,"-")</f>
        <v>-0.20711196540124943</v>
      </c>
      <c r="O260" s="116">
        <f>IFERROR(M260/C260-1,"-")</f>
        <v>-0.16666666666666663</v>
      </c>
    </row>
    <row r="261" spans="2:16" x14ac:dyDescent="0.25">
      <c r="B261" s="114" t="s">
        <v>91</v>
      </c>
      <c r="C261" s="115">
        <v>2924</v>
      </c>
      <c r="D261" s="116">
        <v>-0.21418973394248852</v>
      </c>
      <c r="E261" s="115">
        <v>37</v>
      </c>
      <c r="F261" s="116">
        <f t="shared" si="34"/>
        <v>-0.98734610123119015</v>
      </c>
      <c r="G261" s="115">
        <v>3222</v>
      </c>
      <c r="H261" s="116">
        <f t="shared" si="34"/>
        <v>86.081081081081081</v>
      </c>
      <c r="I261" s="115">
        <v>3298</v>
      </c>
      <c r="J261" s="116">
        <f t="shared" si="34"/>
        <v>2.3587833643699652E-2</v>
      </c>
      <c r="K261" s="115">
        <v>2807</v>
      </c>
      <c r="L261" s="116">
        <f t="shared" si="34"/>
        <v>-0.14887810794420864</v>
      </c>
      <c r="M261" s="115">
        <v>3087</v>
      </c>
      <c r="N261" s="116">
        <f>IFERROR(M261/K261-1,"-")</f>
        <v>9.9750623441396513E-2</v>
      </c>
      <c r="O261" s="116">
        <f>IFERROR(M261/C261-1,"-")</f>
        <v>5.5745554035567801E-2</v>
      </c>
    </row>
    <row r="262" spans="2:16" x14ac:dyDescent="0.25">
      <c r="B262" s="114" t="s">
        <v>93</v>
      </c>
      <c r="C262" s="115">
        <v>3581</v>
      </c>
      <c r="D262" s="116">
        <v>-0.17278817278817282</v>
      </c>
      <c r="E262" s="115">
        <v>39</v>
      </c>
      <c r="F262" s="116">
        <f t="shared" si="34"/>
        <v>-0.98910918737782738</v>
      </c>
      <c r="G262" s="115">
        <v>2647</v>
      </c>
      <c r="H262" s="116">
        <f t="shared" si="34"/>
        <v>66.871794871794876</v>
      </c>
      <c r="I262" s="115">
        <v>2675</v>
      </c>
      <c r="J262" s="116">
        <f t="shared" si="34"/>
        <v>1.0578012844729923E-2</v>
      </c>
      <c r="K262" s="115">
        <v>2879</v>
      </c>
      <c r="L262" s="116">
        <f t="shared" si="34"/>
        <v>7.626168224299068E-2</v>
      </c>
      <c r="M262" s="115">
        <v>3064</v>
      </c>
      <c r="N262" s="116">
        <f>IFERROR(M262/K262-1,"-")</f>
        <v>6.4258423063563663E-2</v>
      </c>
      <c r="O262" s="116">
        <f>IFERROR(M262/C262-1,"-")</f>
        <v>-0.14437308014521089</v>
      </c>
    </row>
    <row r="263" spans="2:16" ht="15.75" x14ac:dyDescent="0.25">
      <c r="B263" s="117" t="s">
        <v>30</v>
      </c>
      <c r="C263" s="118">
        <v>26919</v>
      </c>
      <c r="D263" s="119">
        <v>-4.0491890928533225E-2</v>
      </c>
      <c r="E263" s="118">
        <v>9750</v>
      </c>
      <c r="F263" s="119">
        <f t="shared" si="34"/>
        <v>-0.6378022957762175</v>
      </c>
      <c r="G263" s="118">
        <v>10533</v>
      </c>
      <c r="H263" s="119">
        <f t="shared" si="34"/>
        <v>8.0307692307692413E-2</v>
      </c>
      <c r="I263" s="118">
        <v>22457</v>
      </c>
      <c r="J263" s="119">
        <f t="shared" si="34"/>
        <v>1.1320611411753538</v>
      </c>
      <c r="K263" s="118">
        <v>23505</v>
      </c>
      <c r="L263" s="119">
        <f t="shared" si="34"/>
        <v>4.6666963530302308E-2</v>
      </c>
      <c r="M263" s="118">
        <v>22219</v>
      </c>
      <c r="N263" s="119">
        <v>-5.4711763454584172E-2</v>
      </c>
      <c r="O263" s="119">
        <v>-0.17459786767710539</v>
      </c>
    </row>
    <row r="264" spans="2:16" ht="6" customHeight="1" x14ac:dyDescent="0.25"/>
    <row r="265" spans="2:16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</row>
    <row r="266" spans="2:16" x14ac:dyDescent="0.25">
      <c r="K266" s="120"/>
    </row>
    <row r="268" spans="2:16" ht="48.75" customHeight="1" thickBot="1" x14ac:dyDescent="0.3">
      <c r="B268" s="270" t="s">
        <v>246</v>
      </c>
      <c r="C268" s="270"/>
      <c r="D268" s="270"/>
      <c r="E268" s="270"/>
      <c r="F268" s="270"/>
      <c r="G268" s="270"/>
      <c r="H268" s="270"/>
      <c r="I268" s="270"/>
      <c r="J268" s="270"/>
      <c r="K268" s="270"/>
      <c r="L268" s="270"/>
      <c r="M268" s="270"/>
      <c r="N268" s="270"/>
      <c r="O268" s="270"/>
      <c r="P268" s="1" t="s">
        <v>129</v>
      </c>
    </row>
    <row r="269" spans="2:16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P269" s="1" t="s">
        <v>130</v>
      </c>
    </row>
    <row r="270" spans="2:16" ht="22.5" thickTop="1" thickBot="1" x14ac:dyDescent="0.3">
      <c r="B270" s="121" t="str">
        <f>C270</f>
        <v>Suecia</v>
      </c>
      <c r="C270" s="292" t="s">
        <v>131</v>
      </c>
      <c r="D270" s="293"/>
      <c r="E270" s="293"/>
      <c r="F270" s="293"/>
      <c r="G270" s="293"/>
      <c r="H270" s="293"/>
      <c r="I270" s="293"/>
      <c r="J270" s="293"/>
      <c r="K270" s="293"/>
      <c r="L270" s="293"/>
      <c r="M270" s="293"/>
      <c r="N270" s="293"/>
      <c r="O270" s="294"/>
    </row>
    <row r="271" spans="2:16" ht="22.5" thickTop="1" thickBot="1" x14ac:dyDescent="0.3">
      <c r="B271" s="109"/>
      <c r="C271" s="295">
        <f>2019</f>
        <v>2019</v>
      </c>
      <c r="D271" s="296"/>
      <c r="E271" s="297">
        <v>2020</v>
      </c>
      <c r="F271" s="296"/>
      <c r="G271" s="297">
        <v>2021</v>
      </c>
      <c r="H271" s="296"/>
      <c r="I271" s="297">
        <v>2022</v>
      </c>
      <c r="J271" s="296"/>
      <c r="K271" s="297">
        <v>2023</v>
      </c>
      <c r="L271" s="296"/>
      <c r="M271" s="297">
        <v>2024</v>
      </c>
      <c r="N271" s="298"/>
      <c r="O271" s="299"/>
    </row>
    <row r="272" spans="2:16" ht="16.5" thickTop="1" thickBot="1" x14ac:dyDescent="0.3">
      <c r="B272" s="85"/>
      <c r="C272" s="111" t="s">
        <v>69</v>
      </c>
      <c r="D272" s="112" t="str">
        <f>CONCATENATE("var ",RIGHT(2019,2),"/",RIGHT(2018,2))</f>
        <v>var 19/18</v>
      </c>
      <c r="E272" s="113" t="s">
        <v>69</v>
      </c>
      <c r="F272" s="112" t="str">
        <f>CONCATENATE("var ",RIGHT(E271,2),"/",RIGHT(E271-1,2))</f>
        <v>var 20/19</v>
      </c>
      <c r="G272" s="113" t="s">
        <v>69</v>
      </c>
      <c r="H272" s="112" t="str">
        <f>CONCATENATE("var ",RIGHT(G271,2),"/",RIGHT(G271-1,2))</f>
        <v>var 21/20</v>
      </c>
      <c r="I272" s="113" t="s">
        <v>69</v>
      </c>
      <c r="J272" s="112" t="str">
        <f>CONCATENATE("var ",RIGHT(I271,2),"/",RIGHT(I271-1,2))</f>
        <v>var 22/21</v>
      </c>
      <c r="K272" s="113" t="s">
        <v>69</v>
      </c>
      <c r="L272" s="112" t="str">
        <f>CONCATENATE("var ",RIGHT(K271,2),"/",RIGHT(K271-1,2))</f>
        <v>var 23/22</v>
      </c>
      <c r="M272" s="113" t="s">
        <v>69</v>
      </c>
      <c r="N272" s="112" t="str">
        <f>CONCATENATE("var ",RIGHT(M271,2),"/",RIGHT(M271-1,2))</f>
        <v>var 24/23</v>
      </c>
      <c r="O272" s="112" t="str">
        <f>CONCATENATE("var ",RIGHT(M271,2),"/",RIGHT(2019,2))</f>
        <v>var 24/19</v>
      </c>
    </row>
    <row r="273" spans="2:15" x14ac:dyDescent="0.25">
      <c r="B273" s="114" t="s">
        <v>71</v>
      </c>
      <c r="C273" s="115">
        <v>6497</v>
      </c>
      <c r="D273" s="116">
        <v>-0.15601454923356717</v>
      </c>
      <c r="E273" s="115">
        <v>6518</v>
      </c>
      <c r="F273" s="116">
        <f t="shared" ref="F273:L285" si="37">IFERROR(E273/C273-1,"-")</f>
        <v>3.2322610435586707E-3</v>
      </c>
      <c r="G273" s="115">
        <v>551</v>
      </c>
      <c r="H273" s="116">
        <f t="shared" si="37"/>
        <v>-0.91546486652347348</v>
      </c>
      <c r="I273" s="115">
        <v>3828</v>
      </c>
      <c r="J273" s="116">
        <f t="shared" si="37"/>
        <v>5.9473684210526319</v>
      </c>
      <c r="K273" s="115">
        <v>4420</v>
      </c>
      <c r="L273" s="116">
        <f t="shared" si="37"/>
        <v>0.15464994775339602</v>
      </c>
      <c r="M273" s="115">
        <v>4823</v>
      </c>
      <c r="N273" s="116">
        <f t="shared" ref="N273:N279" si="38">IFERROR(M273/K273-1,"-")</f>
        <v>9.1176470588235192E-2</v>
      </c>
      <c r="O273" s="116">
        <f>M273/C273-1</f>
        <v>-0.25765738032938279</v>
      </c>
    </row>
    <row r="274" spans="2:15" x14ac:dyDescent="0.25">
      <c r="B274" s="114" t="s">
        <v>73</v>
      </c>
      <c r="C274" s="115">
        <v>5832</v>
      </c>
      <c r="D274" s="116">
        <v>-0.224364942146562</v>
      </c>
      <c r="E274" s="115">
        <v>6567</v>
      </c>
      <c r="F274" s="116">
        <f t="shared" si="37"/>
        <v>0.12602880658436222</v>
      </c>
      <c r="G274" s="115">
        <v>368</v>
      </c>
      <c r="H274" s="116">
        <f t="shared" si="37"/>
        <v>-0.94396223541952184</v>
      </c>
      <c r="I274" s="115">
        <v>2552</v>
      </c>
      <c r="J274" s="116">
        <f t="shared" si="37"/>
        <v>5.9347826086956523</v>
      </c>
      <c r="K274" s="115">
        <v>3815</v>
      </c>
      <c r="L274" s="116">
        <f t="shared" si="37"/>
        <v>0.4949059561128526</v>
      </c>
      <c r="M274" s="115">
        <v>4132</v>
      </c>
      <c r="N274" s="116">
        <f t="shared" si="38"/>
        <v>8.3093053735255662E-2</v>
      </c>
      <c r="O274" s="116">
        <f>IFERROR(M274/C274-1,"-")</f>
        <v>-0.29149519890260633</v>
      </c>
    </row>
    <row r="275" spans="2:15" x14ac:dyDescent="0.25">
      <c r="B275" s="114" t="s">
        <v>75</v>
      </c>
      <c r="C275" s="115">
        <v>8153</v>
      </c>
      <c r="D275" s="116">
        <v>6.5432098765432212E-3</v>
      </c>
      <c r="E275" s="115">
        <v>2282</v>
      </c>
      <c r="F275" s="116">
        <f t="shared" si="37"/>
        <v>-0.72010302955967131</v>
      </c>
      <c r="G275" s="115">
        <v>468</v>
      </c>
      <c r="H275" s="116">
        <f t="shared" si="37"/>
        <v>-0.79491673970201582</v>
      </c>
      <c r="I275" s="115">
        <v>3147</v>
      </c>
      <c r="J275" s="116">
        <f t="shared" si="37"/>
        <v>5.7243589743589745</v>
      </c>
      <c r="K275" s="115">
        <v>3435</v>
      </c>
      <c r="L275" s="116">
        <f t="shared" si="37"/>
        <v>9.1515729265967627E-2</v>
      </c>
      <c r="M275" s="115">
        <v>4396</v>
      </c>
      <c r="N275" s="116">
        <f t="shared" si="38"/>
        <v>0.27976710334788946</v>
      </c>
      <c r="O275" s="116">
        <f t="shared" ref="O275:O279" si="39">IFERROR(M275/C275-1,"-")</f>
        <v>-0.46081197105359994</v>
      </c>
    </row>
    <row r="276" spans="2:15" x14ac:dyDescent="0.25">
      <c r="B276" s="114" t="s">
        <v>77</v>
      </c>
      <c r="C276" s="115">
        <v>2633</v>
      </c>
      <c r="D276" s="116">
        <v>-0.29786666666666661</v>
      </c>
      <c r="E276" s="115">
        <v>0</v>
      </c>
      <c r="F276" s="116">
        <f t="shared" si="37"/>
        <v>-1</v>
      </c>
      <c r="G276" s="115">
        <v>92</v>
      </c>
      <c r="H276" s="116" t="str">
        <f t="shared" si="37"/>
        <v>-</v>
      </c>
      <c r="I276" s="115">
        <v>1598</v>
      </c>
      <c r="J276" s="116">
        <f t="shared" si="37"/>
        <v>16.369565217391305</v>
      </c>
      <c r="K276" s="115">
        <v>2079</v>
      </c>
      <c r="L276" s="116">
        <f t="shared" si="37"/>
        <v>0.30100125156445556</v>
      </c>
      <c r="M276" s="115">
        <v>1201</v>
      </c>
      <c r="N276" s="116">
        <f t="shared" si="38"/>
        <v>-0.42231842231842232</v>
      </c>
      <c r="O276" s="116">
        <f t="shared" si="39"/>
        <v>-0.54386631219141668</v>
      </c>
    </row>
    <row r="277" spans="2:15" x14ac:dyDescent="0.25">
      <c r="B277" s="114" t="s">
        <v>79</v>
      </c>
      <c r="C277" s="115">
        <v>301</v>
      </c>
      <c r="D277" s="116">
        <v>-0.16620498614958445</v>
      </c>
      <c r="E277" s="115">
        <v>0</v>
      </c>
      <c r="F277" s="116">
        <f t="shared" si="37"/>
        <v>-1</v>
      </c>
      <c r="G277" s="115">
        <v>20</v>
      </c>
      <c r="H277" s="116" t="str">
        <f t="shared" si="37"/>
        <v>-</v>
      </c>
      <c r="I277" s="115">
        <v>92</v>
      </c>
      <c r="J277" s="116">
        <f t="shared" si="37"/>
        <v>3.5999999999999996</v>
      </c>
      <c r="K277" s="115">
        <v>214</v>
      </c>
      <c r="L277" s="116">
        <f t="shared" si="37"/>
        <v>1.3260869565217392</v>
      </c>
      <c r="M277" s="115">
        <v>105</v>
      </c>
      <c r="N277" s="116">
        <f t="shared" si="38"/>
        <v>-0.50934579439252337</v>
      </c>
      <c r="O277" s="116">
        <f t="shared" si="39"/>
        <v>-0.65116279069767447</v>
      </c>
    </row>
    <row r="278" spans="2:15" x14ac:dyDescent="0.25">
      <c r="B278" s="114" t="s">
        <v>81</v>
      </c>
      <c r="C278" s="115">
        <v>450</v>
      </c>
      <c r="D278" s="116">
        <v>0.26050420168067223</v>
      </c>
      <c r="E278" s="115">
        <v>0</v>
      </c>
      <c r="F278" s="116">
        <f t="shared" si="37"/>
        <v>-1</v>
      </c>
      <c r="G278" s="115">
        <v>26</v>
      </c>
      <c r="H278" s="116" t="str">
        <f t="shared" si="37"/>
        <v>-</v>
      </c>
      <c r="I278" s="115">
        <v>149</v>
      </c>
      <c r="J278" s="116">
        <f t="shared" si="37"/>
        <v>4.7307692307692308</v>
      </c>
      <c r="K278" s="115">
        <v>259</v>
      </c>
      <c r="L278" s="116">
        <f t="shared" si="37"/>
        <v>0.73825503355704702</v>
      </c>
      <c r="M278" s="115">
        <v>120</v>
      </c>
      <c r="N278" s="116">
        <f t="shared" si="38"/>
        <v>-0.53667953667953672</v>
      </c>
      <c r="O278" s="116">
        <f t="shared" si="39"/>
        <v>-0.73333333333333339</v>
      </c>
    </row>
    <row r="279" spans="2:15" x14ac:dyDescent="0.25">
      <c r="B279" s="114" t="s">
        <v>83</v>
      </c>
      <c r="C279" s="115">
        <v>529</v>
      </c>
      <c r="D279" s="116">
        <v>-3.2906764168190161E-2</v>
      </c>
      <c r="E279" s="115">
        <v>0</v>
      </c>
      <c r="F279" s="116">
        <f t="shared" si="37"/>
        <v>-1</v>
      </c>
      <c r="G279" s="115">
        <v>57</v>
      </c>
      <c r="H279" s="116" t="str">
        <f t="shared" si="37"/>
        <v>-</v>
      </c>
      <c r="I279" s="115">
        <v>162</v>
      </c>
      <c r="J279" s="116">
        <f t="shared" si="37"/>
        <v>1.8421052631578947</v>
      </c>
      <c r="K279" s="115">
        <v>231</v>
      </c>
      <c r="L279" s="116">
        <f t="shared" si="37"/>
        <v>0.42592592592592582</v>
      </c>
      <c r="M279" s="115">
        <v>114</v>
      </c>
      <c r="N279" s="116">
        <f t="shared" si="38"/>
        <v>-0.50649350649350655</v>
      </c>
      <c r="O279" s="116">
        <f t="shared" si="39"/>
        <v>-0.78449905482041582</v>
      </c>
    </row>
    <row r="280" spans="2:15" x14ac:dyDescent="0.25">
      <c r="B280" s="114" t="s">
        <v>85</v>
      </c>
      <c r="C280" s="115">
        <v>260</v>
      </c>
      <c r="D280" s="116">
        <v>-0.16129032258064513</v>
      </c>
      <c r="E280" s="115">
        <v>22</v>
      </c>
      <c r="F280" s="116">
        <f t="shared" si="37"/>
        <v>-0.91538461538461535</v>
      </c>
      <c r="G280" s="115">
        <v>72</v>
      </c>
      <c r="H280" s="116">
        <f t="shared" si="37"/>
        <v>2.2727272727272729</v>
      </c>
      <c r="I280" s="115">
        <v>142</v>
      </c>
      <c r="J280" s="116">
        <f t="shared" si="37"/>
        <v>0.97222222222222232</v>
      </c>
      <c r="K280" s="115">
        <v>305</v>
      </c>
      <c r="L280" s="116">
        <f t="shared" si="37"/>
        <v>1.147887323943662</v>
      </c>
      <c r="M280" s="115">
        <v>52</v>
      </c>
      <c r="N280" s="116">
        <f>IFERROR(M280/K280-1,"-")</f>
        <v>-0.82950819672131149</v>
      </c>
      <c r="O280" s="116">
        <f>IFERROR(M280/C280-1,"-")</f>
        <v>-0.8</v>
      </c>
    </row>
    <row r="281" spans="2:15" x14ac:dyDescent="0.25">
      <c r="B281" s="114" t="s">
        <v>87</v>
      </c>
      <c r="C281" s="115">
        <v>401</v>
      </c>
      <c r="D281" s="116">
        <v>-0.276173285198556</v>
      </c>
      <c r="E281" s="115">
        <v>27</v>
      </c>
      <c r="F281" s="116">
        <f t="shared" si="37"/>
        <v>-0.93266832917705733</v>
      </c>
      <c r="G281" s="115">
        <v>62</v>
      </c>
      <c r="H281" s="116">
        <f t="shared" si="37"/>
        <v>1.2962962962962963</v>
      </c>
      <c r="I281" s="115">
        <v>100</v>
      </c>
      <c r="J281" s="116">
        <f t="shared" si="37"/>
        <v>0.61290322580645151</v>
      </c>
      <c r="K281" s="115">
        <v>349</v>
      </c>
      <c r="L281" s="116">
        <f t="shared" si="37"/>
        <v>2.4900000000000002</v>
      </c>
      <c r="M281" s="115">
        <v>104</v>
      </c>
      <c r="N281" s="116">
        <f>IFERROR(M281/K281-1,"-")</f>
        <v>-0.70200573065902572</v>
      </c>
      <c r="O281" s="116">
        <f>IFERROR(M281/C281-1,"-")</f>
        <v>-0.74064837905236902</v>
      </c>
    </row>
    <row r="282" spans="2:15" x14ac:dyDescent="0.25">
      <c r="B282" s="114" t="s">
        <v>89</v>
      </c>
      <c r="C282" s="115">
        <v>3941</v>
      </c>
      <c r="D282" s="116">
        <v>-0.28201858261978507</v>
      </c>
      <c r="E282" s="115">
        <v>360</v>
      </c>
      <c r="F282" s="116">
        <f t="shared" si="37"/>
        <v>-0.90865262623699572</v>
      </c>
      <c r="G282" s="115">
        <v>1724</v>
      </c>
      <c r="H282" s="116">
        <f t="shared" si="37"/>
        <v>3.7888888888888888</v>
      </c>
      <c r="I282" s="115">
        <v>2278</v>
      </c>
      <c r="J282" s="116">
        <f t="shared" si="37"/>
        <v>0.32134570765661263</v>
      </c>
      <c r="K282" s="115">
        <v>2548</v>
      </c>
      <c r="L282" s="116">
        <f t="shared" si="37"/>
        <v>0.1185250219490781</v>
      </c>
      <c r="M282" s="115">
        <v>2132</v>
      </c>
      <c r="N282" s="116">
        <f>IFERROR(M282/K282-1,"-")</f>
        <v>-0.16326530612244894</v>
      </c>
      <c r="O282" s="116">
        <f>IFERROR(M282/C282-1,"-")</f>
        <v>-0.45902055315909662</v>
      </c>
    </row>
    <row r="283" spans="2:15" x14ac:dyDescent="0.25">
      <c r="B283" s="114" t="s">
        <v>91</v>
      </c>
      <c r="C283" s="115">
        <v>6275</v>
      </c>
      <c r="D283" s="116">
        <v>-8.833357547581E-2</v>
      </c>
      <c r="E283" s="115">
        <v>536</v>
      </c>
      <c r="F283" s="116">
        <f t="shared" si="37"/>
        <v>-0.91458167330677287</v>
      </c>
      <c r="G283" s="115">
        <v>3565</v>
      </c>
      <c r="H283" s="116">
        <f t="shared" si="37"/>
        <v>5.6511194029850742</v>
      </c>
      <c r="I283" s="115">
        <v>4563</v>
      </c>
      <c r="J283" s="116">
        <f t="shared" si="37"/>
        <v>0.2799438990182328</v>
      </c>
      <c r="K283" s="115">
        <v>4291</v>
      </c>
      <c r="L283" s="116">
        <f t="shared" si="37"/>
        <v>-5.9609905763751914E-2</v>
      </c>
      <c r="M283" s="115">
        <v>3388</v>
      </c>
      <c r="N283" s="116">
        <f>IFERROR(M283/K283-1,"-")</f>
        <v>-0.21044045676998369</v>
      </c>
      <c r="O283" s="116">
        <f>IFERROR(M283/C283-1,"-")</f>
        <v>-0.4600796812749004</v>
      </c>
    </row>
    <row r="284" spans="2:15" x14ac:dyDescent="0.25">
      <c r="B284" s="114" t="s">
        <v>93</v>
      </c>
      <c r="C284" s="115">
        <v>7237</v>
      </c>
      <c r="D284" s="116">
        <v>-0.16141367323290845</v>
      </c>
      <c r="E284" s="115">
        <v>406</v>
      </c>
      <c r="F284" s="116">
        <f t="shared" si="37"/>
        <v>-0.94389940583114551</v>
      </c>
      <c r="G284" s="115">
        <v>3467</v>
      </c>
      <c r="H284" s="116">
        <f t="shared" si="37"/>
        <v>7.5394088669950747</v>
      </c>
      <c r="I284" s="115">
        <v>3949</v>
      </c>
      <c r="J284" s="116">
        <f t="shared" si="37"/>
        <v>0.13902509374098648</v>
      </c>
      <c r="K284" s="115">
        <v>4580</v>
      </c>
      <c r="L284" s="116">
        <f t="shared" si="37"/>
        <v>0.15978728792099273</v>
      </c>
      <c r="M284" s="115">
        <v>4168</v>
      </c>
      <c r="N284" s="116">
        <f>IFERROR(M284/K284-1,"-")</f>
        <v>-8.9956331877729223E-2</v>
      </c>
      <c r="O284" s="116">
        <f>IFERROR(M284/C284-1,"-")</f>
        <v>-0.42407074754732621</v>
      </c>
    </row>
    <row r="285" spans="2:15" ht="15.75" x14ac:dyDescent="0.25">
      <c r="B285" s="117" t="s">
        <v>30</v>
      </c>
      <c r="C285" s="118">
        <v>42509</v>
      </c>
      <c r="D285" s="119">
        <v>-0.15317343320451016</v>
      </c>
      <c r="E285" s="118">
        <v>16737</v>
      </c>
      <c r="F285" s="119">
        <f t="shared" si="37"/>
        <v>-0.6062716130701733</v>
      </c>
      <c r="G285" s="118">
        <v>10472</v>
      </c>
      <c r="H285" s="119">
        <f t="shared" si="37"/>
        <v>-0.37432036804684232</v>
      </c>
      <c r="I285" s="118">
        <v>22560</v>
      </c>
      <c r="J285" s="119">
        <f t="shared" si="37"/>
        <v>1.1543162719633306</v>
      </c>
      <c r="K285" s="118">
        <v>26526</v>
      </c>
      <c r="L285" s="119">
        <f t="shared" si="37"/>
        <v>0.17579787234042543</v>
      </c>
      <c r="M285" s="118">
        <v>24735</v>
      </c>
      <c r="N285" s="119">
        <v>-6.7518660936439767E-2</v>
      </c>
      <c r="O285" s="119">
        <v>-0.41812322096497212</v>
      </c>
    </row>
    <row r="286" spans="2:15" ht="6" customHeight="1" x14ac:dyDescent="0.25"/>
    <row r="287" spans="2:15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</row>
    <row r="288" spans="2:15" x14ac:dyDescent="0.25">
      <c r="C288" s="120"/>
      <c r="K288" s="120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C6556-482D-46F1-A252-6BE6E60C33A7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70" t="s">
        <v>235</v>
      </c>
      <c r="C4" s="270"/>
      <c r="D4" s="270"/>
      <c r="E4" s="270"/>
      <c r="F4" s="270"/>
      <c r="G4" s="270"/>
      <c r="H4" s="270"/>
      <c r="I4" s="270"/>
      <c r="J4" s="270"/>
      <c r="K4" s="270"/>
      <c r="L4" s="270"/>
      <c r="M4" s="270"/>
      <c r="N4" s="270"/>
      <c r="O4" s="270"/>
      <c r="P4" s="270"/>
      <c r="Q4" s="270"/>
      <c r="R4" s="270"/>
      <c r="S4" s="270"/>
      <c r="T4" s="1" t="s">
        <v>66</v>
      </c>
    </row>
    <row r="5" spans="1:20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109"/>
      <c r="Q5" s="4"/>
      <c r="R5" s="4"/>
      <c r="T5" s="1" t="s">
        <v>67</v>
      </c>
    </row>
    <row r="6" spans="1:20" ht="22.5" thickTop="1" thickBot="1" x14ac:dyDescent="0.3">
      <c r="B6" s="108" t="s">
        <v>30</v>
      </c>
      <c r="C6" s="292" t="s">
        <v>132</v>
      </c>
      <c r="D6" s="293"/>
      <c r="E6" s="293"/>
      <c r="F6" s="293"/>
      <c r="G6" s="293"/>
      <c r="H6" s="293"/>
      <c r="I6" s="293"/>
      <c r="J6" s="293"/>
      <c r="K6" s="293"/>
      <c r="L6" s="293"/>
      <c r="M6" s="293"/>
      <c r="N6" s="293"/>
      <c r="O6" s="293"/>
      <c r="P6" s="293"/>
      <c r="Q6" s="293"/>
      <c r="R6" s="293"/>
      <c r="S6" s="294"/>
    </row>
    <row r="7" spans="1:20" ht="22.5" thickTop="1" thickBot="1" x14ac:dyDescent="0.3">
      <c r="B7" s="109"/>
      <c r="C7" s="110">
        <v>2017</v>
      </c>
      <c r="D7" s="295">
        <v>2018</v>
      </c>
      <c r="E7" s="296"/>
      <c r="F7" s="295">
        <v>2019</v>
      </c>
      <c r="G7" s="296"/>
      <c r="H7" s="295">
        <v>2020</v>
      </c>
      <c r="I7" s="296"/>
      <c r="J7" s="295">
        <v>2021</v>
      </c>
      <c r="K7" s="296"/>
      <c r="L7" s="297">
        <v>2022</v>
      </c>
      <c r="M7" s="296"/>
      <c r="N7" s="297">
        <v>2023</v>
      </c>
      <c r="O7" s="298"/>
      <c r="P7" s="296"/>
      <c r="Q7" s="297">
        <v>2024</v>
      </c>
      <c r="R7" s="298"/>
      <c r="S7" s="299"/>
    </row>
    <row r="8" spans="1:20" ht="16.5" thickTop="1" thickBot="1" x14ac:dyDescent="0.3">
      <c r="B8" s="85"/>
      <c r="C8" s="111" t="s">
        <v>69</v>
      </c>
      <c r="D8" s="111" t="s">
        <v>69</v>
      </c>
      <c r="E8" s="112" t="s">
        <v>133</v>
      </c>
      <c r="F8" s="111" t="s">
        <v>69</v>
      </c>
      <c r="G8" s="112" t="s">
        <v>134</v>
      </c>
      <c r="H8" s="111" t="s">
        <v>69</v>
      </c>
      <c r="I8" s="112" t="s">
        <v>135</v>
      </c>
      <c r="J8" s="111" t="s">
        <v>69</v>
      </c>
      <c r="K8" s="112" t="s">
        <v>247</v>
      </c>
      <c r="L8" s="113" t="s">
        <v>69</v>
      </c>
      <c r="M8" s="112" t="s">
        <v>136</v>
      </c>
      <c r="N8" s="113" t="s">
        <v>69</v>
      </c>
      <c r="O8" s="112" t="s">
        <v>248</v>
      </c>
      <c r="P8" s="112" t="str">
        <f>CONCATENATE("var ",RIGHT(N7,2),"/",RIGHT(F7,2))</f>
        <v>var 23/19</v>
      </c>
      <c r="Q8" s="113" t="s">
        <v>69</v>
      </c>
      <c r="R8" s="112" t="s">
        <v>136</v>
      </c>
      <c r="S8" s="112" t="str">
        <f>CONCATENATE("var ",RIGHT(Q7,2),"/",RIGHT(F7,2))</f>
        <v>var 24/19</v>
      </c>
    </row>
    <row r="9" spans="1:20" x14ac:dyDescent="0.25">
      <c r="A9" s="1" t="s">
        <v>70</v>
      </c>
      <c r="B9" s="114" t="s">
        <v>71</v>
      </c>
      <c r="C9" s="115">
        <v>106823</v>
      </c>
      <c r="D9" s="115">
        <v>101786</v>
      </c>
      <c r="E9" s="116">
        <f t="shared" ref="E9:E21" si="0">D9/C9-1</f>
        <v>-4.7152766726266782E-2</v>
      </c>
      <c r="F9" s="115">
        <v>101909</v>
      </c>
      <c r="G9" s="116">
        <f>F9/D9-1</f>
        <v>1.2084176605819952E-3</v>
      </c>
      <c r="H9" s="115">
        <v>102767</v>
      </c>
      <c r="I9" s="116">
        <f>H9/F9-1</f>
        <v>8.4192760207635331E-3</v>
      </c>
      <c r="J9" s="115">
        <v>8010</v>
      </c>
      <c r="K9" s="116">
        <v>-0.92205669135033619</v>
      </c>
      <c r="L9" s="115">
        <v>72992</v>
      </c>
      <c r="M9" s="116">
        <f t="shared" ref="M9:M21" si="1">IFERROR(L9/J9-1,"-")</f>
        <v>8.1126092384519346</v>
      </c>
      <c r="N9" s="115">
        <v>102127</v>
      </c>
      <c r="O9" s="116">
        <f>IFERROR(N9/L9-1,"-")</f>
        <v>0.39915333187198598</v>
      </c>
      <c r="P9" s="98">
        <f>N9/F9-1</f>
        <v>2.1391633712428693E-3</v>
      </c>
      <c r="Q9" s="115">
        <v>102161</v>
      </c>
      <c r="R9" s="116">
        <f>IFERROR(Q9/N9-1,"-")</f>
        <v>3.3291881676733581E-4</v>
      </c>
      <c r="S9" s="116">
        <f>IFERROR(Q9/F9-1,"-")</f>
        <v>2.4727943557487642E-3</v>
      </c>
    </row>
    <row r="10" spans="1:20" x14ac:dyDescent="0.25">
      <c r="A10" s="1" t="s">
        <v>72</v>
      </c>
      <c r="B10" s="114" t="s">
        <v>73</v>
      </c>
      <c r="C10" s="115">
        <v>101485</v>
      </c>
      <c r="D10" s="115">
        <v>98583</v>
      </c>
      <c r="E10" s="116">
        <f t="shared" si="0"/>
        <v>-2.8595358920037395E-2</v>
      </c>
      <c r="F10" s="115">
        <v>100001</v>
      </c>
      <c r="G10" s="116">
        <f t="shared" ref="G10:I21" si="2">F10/D10-1</f>
        <v>1.4383818711136698E-2</v>
      </c>
      <c r="H10" s="115">
        <v>105310</v>
      </c>
      <c r="I10" s="116">
        <f t="shared" si="2"/>
        <v>5.3089469105308984E-2</v>
      </c>
      <c r="J10" s="115">
        <v>10131</v>
      </c>
      <c r="K10" s="116">
        <v>-0.90379830975216024</v>
      </c>
      <c r="L10" s="115">
        <v>88104</v>
      </c>
      <c r="M10" s="116">
        <f t="shared" si="1"/>
        <v>7.6964761622742071</v>
      </c>
      <c r="N10" s="115">
        <v>102173</v>
      </c>
      <c r="O10" s="116">
        <f t="shared" ref="O10:O21" si="3">IFERROR(N10/L10-1,"-")</f>
        <v>0.15968627985108519</v>
      </c>
      <c r="P10" s="98">
        <f t="shared" ref="P10:P21" si="4">N10/F10-1</f>
        <v>2.1719782802172016E-2</v>
      </c>
      <c r="Q10" s="115">
        <v>112246</v>
      </c>
      <c r="R10" s="116">
        <f t="shared" ref="R10:R19" si="5">IFERROR(Q10/N10-1,"-")</f>
        <v>9.8587689507012577E-2</v>
      </c>
      <c r="S10" s="116">
        <f t="shared" ref="S10:S20" si="6">IFERROR(Q10/F10-1,"-")</f>
        <v>0.12244877551224498</v>
      </c>
    </row>
    <row r="11" spans="1:20" x14ac:dyDescent="0.25">
      <c r="A11" s="1" t="s">
        <v>74</v>
      </c>
      <c r="B11" s="114" t="s">
        <v>75</v>
      </c>
      <c r="C11" s="115">
        <v>112680</v>
      </c>
      <c r="D11" s="115">
        <v>116623</v>
      </c>
      <c r="E11" s="116">
        <f t="shared" si="0"/>
        <v>3.4992900248491221E-2</v>
      </c>
      <c r="F11" s="115">
        <v>119259</v>
      </c>
      <c r="G11" s="116">
        <f t="shared" si="2"/>
        <v>2.2602745599067164E-2</v>
      </c>
      <c r="H11" s="115">
        <v>41200</v>
      </c>
      <c r="I11" s="116">
        <f t="shared" si="2"/>
        <v>-0.65453341047635816</v>
      </c>
      <c r="J11" s="115">
        <v>12907</v>
      </c>
      <c r="K11" s="116">
        <v>-0.68672330097087375</v>
      </c>
      <c r="L11" s="115">
        <v>104660</v>
      </c>
      <c r="M11" s="116">
        <f t="shared" si="1"/>
        <v>7.1087781823816538</v>
      </c>
      <c r="N11" s="115">
        <v>114283</v>
      </c>
      <c r="O11" s="116">
        <f t="shared" si="3"/>
        <v>9.1945346837378095E-2</v>
      </c>
      <c r="P11" s="98">
        <f t="shared" si="4"/>
        <v>-4.1724314307515553E-2</v>
      </c>
      <c r="Q11" s="115">
        <v>122937</v>
      </c>
      <c r="R11" s="116">
        <f t="shared" si="5"/>
        <v>7.5724298452088279E-2</v>
      </c>
      <c r="S11" s="116">
        <f t="shared" si="6"/>
        <v>3.084043971524153E-2</v>
      </c>
    </row>
    <row r="12" spans="1:20" x14ac:dyDescent="0.25">
      <c r="A12" s="1" t="s">
        <v>76</v>
      </c>
      <c r="B12" s="114" t="s">
        <v>77</v>
      </c>
      <c r="C12" s="115">
        <v>117850</v>
      </c>
      <c r="D12" s="115">
        <v>106007</v>
      </c>
      <c r="E12" s="116">
        <f t="shared" si="0"/>
        <v>-0.10049215103945697</v>
      </c>
      <c r="F12" s="115">
        <v>107270</v>
      </c>
      <c r="G12" s="116">
        <f t="shared" si="2"/>
        <v>1.1914307545728198E-2</v>
      </c>
      <c r="H12" s="115">
        <v>0</v>
      </c>
      <c r="I12" s="116">
        <f t="shared" si="2"/>
        <v>-1</v>
      </c>
      <c r="J12" s="115">
        <v>13736</v>
      </c>
      <c r="K12" s="116" t="s">
        <v>249</v>
      </c>
      <c r="L12" s="115">
        <v>110839</v>
      </c>
      <c r="M12" s="116">
        <f t="shared" si="1"/>
        <v>7.0692341292952818</v>
      </c>
      <c r="N12" s="115">
        <v>112901</v>
      </c>
      <c r="O12" s="116">
        <f t="shared" si="3"/>
        <v>1.8603560118730877E-2</v>
      </c>
      <c r="P12" s="116">
        <f>N12/F12-1</f>
        <v>5.2493707467138995E-2</v>
      </c>
      <c r="Q12" s="115">
        <v>113542</v>
      </c>
      <c r="R12" s="116">
        <f t="shared" si="5"/>
        <v>5.6775405000841772E-3</v>
      </c>
      <c r="S12" s="116">
        <f t="shared" si="6"/>
        <v>5.8469283117367432E-2</v>
      </c>
    </row>
    <row r="13" spans="1:20" x14ac:dyDescent="0.25">
      <c r="A13" s="1" t="s">
        <v>78</v>
      </c>
      <c r="B13" s="114" t="s">
        <v>79</v>
      </c>
      <c r="C13" s="115">
        <v>110009</v>
      </c>
      <c r="D13" s="115">
        <v>102337</v>
      </c>
      <c r="E13" s="116">
        <f t="shared" si="0"/>
        <v>-6.9739748566026383E-2</v>
      </c>
      <c r="F13" s="115">
        <v>104348</v>
      </c>
      <c r="G13" s="116">
        <f t="shared" si="2"/>
        <v>1.965076169909219E-2</v>
      </c>
      <c r="H13" s="115">
        <v>0</v>
      </c>
      <c r="I13" s="116">
        <f t="shared" si="2"/>
        <v>-1</v>
      </c>
      <c r="J13" s="115">
        <v>15428</v>
      </c>
      <c r="K13" s="116" t="s">
        <v>249</v>
      </c>
      <c r="L13" s="115">
        <v>97379</v>
      </c>
      <c r="M13" s="116">
        <f t="shared" si="1"/>
        <v>5.3118356235416124</v>
      </c>
      <c r="N13" s="115">
        <v>96632</v>
      </c>
      <c r="O13" s="116">
        <f t="shared" si="3"/>
        <v>-7.671058441758527E-3</v>
      </c>
      <c r="P13" s="116">
        <f t="shared" si="4"/>
        <v>-7.394487675853878E-2</v>
      </c>
      <c r="Q13" s="115">
        <v>110622</v>
      </c>
      <c r="R13" s="116">
        <f t="shared" si="5"/>
        <v>0.14477605762066403</v>
      </c>
      <c r="S13" s="116">
        <f t="shared" si="6"/>
        <v>6.0125733123778113E-2</v>
      </c>
    </row>
    <row r="14" spans="1:20" x14ac:dyDescent="0.25">
      <c r="A14" s="1" t="s">
        <v>80</v>
      </c>
      <c r="B14" s="114" t="s">
        <v>81</v>
      </c>
      <c r="C14" s="115">
        <v>115579</v>
      </c>
      <c r="D14" s="115">
        <v>112631</v>
      </c>
      <c r="E14" s="116">
        <f t="shared" si="0"/>
        <v>-2.5506363612767036E-2</v>
      </c>
      <c r="F14" s="115">
        <v>109110</v>
      </c>
      <c r="G14" s="116">
        <f t="shared" si="2"/>
        <v>-3.1261375642585132E-2</v>
      </c>
      <c r="H14" s="115">
        <v>0</v>
      </c>
      <c r="I14" s="116">
        <f t="shared" si="2"/>
        <v>-1</v>
      </c>
      <c r="J14" s="115">
        <v>21147</v>
      </c>
      <c r="K14" s="116" t="s">
        <v>249</v>
      </c>
      <c r="L14" s="115">
        <v>99145</v>
      </c>
      <c r="M14" s="116">
        <f t="shared" si="1"/>
        <v>3.6883718730789239</v>
      </c>
      <c r="N14" s="115">
        <v>109784</v>
      </c>
      <c r="O14" s="116">
        <f t="shared" si="3"/>
        <v>0.1073074789449795</v>
      </c>
      <c r="P14" s="116">
        <f t="shared" si="4"/>
        <v>6.1772523141783164E-3</v>
      </c>
      <c r="Q14" s="115">
        <v>113390</v>
      </c>
      <c r="R14" s="116">
        <f t="shared" si="5"/>
        <v>3.2846316403118747E-2</v>
      </c>
      <c r="S14" s="116">
        <f t="shared" si="6"/>
        <v>3.9226468701310635E-2</v>
      </c>
    </row>
    <row r="15" spans="1:20" x14ac:dyDescent="0.25">
      <c r="A15" s="1" t="s">
        <v>82</v>
      </c>
      <c r="B15" s="114" t="s">
        <v>83</v>
      </c>
      <c r="C15" s="115">
        <v>115646</v>
      </c>
      <c r="D15" s="115">
        <v>114870</v>
      </c>
      <c r="E15" s="116">
        <f t="shared" si="0"/>
        <v>-6.7101326461788124E-3</v>
      </c>
      <c r="F15" s="115">
        <v>112094</v>
      </c>
      <c r="G15" s="116">
        <f t="shared" si="2"/>
        <v>-2.4166449029337511E-2</v>
      </c>
      <c r="H15" s="115">
        <v>0</v>
      </c>
      <c r="I15" s="116">
        <f t="shared" si="2"/>
        <v>-1</v>
      </c>
      <c r="J15" s="115">
        <v>42074</v>
      </c>
      <c r="K15" s="116" t="s">
        <v>249</v>
      </c>
      <c r="L15" s="115">
        <v>119732</v>
      </c>
      <c r="M15" s="116">
        <f t="shared" si="1"/>
        <v>1.8457479678661408</v>
      </c>
      <c r="N15" s="115">
        <v>112830</v>
      </c>
      <c r="O15" s="116">
        <f t="shared" si="3"/>
        <v>-5.7645408078040972E-2</v>
      </c>
      <c r="P15" s="116">
        <f t="shared" si="4"/>
        <v>6.56591789034211E-3</v>
      </c>
      <c r="Q15" s="115">
        <v>121148</v>
      </c>
      <c r="R15" s="116">
        <f t="shared" si="5"/>
        <v>7.3721527962421263E-2</v>
      </c>
      <c r="S15" s="116">
        <f t="shared" si="6"/>
        <v>8.0771495352115252E-2</v>
      </c>
    </row>
    <row r="16" spans="1:20" x14ac:dyDescent="0.25">
      <c r="A16" s="1" t="s">
        <v>84</v>
      </c>
      <c r="B16" s="114" t="s">
        <v>85</v>
      </c>
      <c r="C16" s="115">
        <v>124182</v>
      </c>
      <c r="D16" s="115">
        <v>122415</v>
      </c>
      <c r="E16" s="116">
        <f t="shared" si="0"/>
        <v>-1.422911533072424E-2</v>
      </c>
      <c r="F16" s="115">
        <v>119564</v>
      </c>
      <c r="G16" s="116">
        <f t="shared" si="2"/>
        <v>-2.328962953886371E-2</v>
      </c>
      <c r="H16" s="115">
        <v>30803</v>
      </c>
      <c r="I16" s="116">
        <f t="shared" si="2"/>
        <v>-0.74237228597236626</v>
      </c>
      <c r="J16" s="115">
        <v>53067</v>
      </c>
      <c r="K16" s="116">
        <v>0.72278674155114753</v>
      </c>
      <c r="L16" s="115">
        <v>117894</v>
      </c>
      <c r="M16" s="116">
        <f t="shared" si="1"/>
        <v>1.2216066481994461</v>
      </c>
      <c r="N16" s="115">
        <v>116797</v>
      </c>
      <c r="O16" s="116">
        <f t="shared" si="3"/>
        <v>-9.3049688703411571E-3</v>
      </c>
      <c r="P16" s="98">
        <f t="shared" si="4"/>
        <v>-2.314241745006862E-2</v>
      </c>
      <c r="Q16" s="115">
        <v>126181</v>
      </c>
      <c r="R16" s="116">
        <f t="shared" si="5"/>
        <v>8.0344529397159192E-2</v>
      </c>
      <c r="S16" s="116">
        <f t="shared" si="6"/>
        <v>5.5342745307952246E-2</v>
      </c>
    </row>
    <row r="17" spans="1:19" x14ac:dyDescent="0.25">
      <c r="A17" s="1" t="s">
        <v>86</v>
      </c>
      <c r="B17" s="114" t="s">
        <v>87</v>
      </c>
      <c r="C17" s="115">
        <v>112064</v>
      </c>
      <c r="D17" s="115">
        <v>108542</v>
      </c>
      <c r="E17" s="116">
        <f t="shared" si="0"/>
        <v>-3.1428469446030838E-2</v>
      </c>
      <c r="F17" s="115">
        <v>99309</v>
      </c>
      <c r="G17" s="116">
        <f t="shared" si="2"/>
        <v>-8.5063846253063291E-2</v>
      </c>
      <c r="H17" s="115">
        <v>18180</v>
      </c>
      <c r="I17" s="116">
        <f t="shared" si="2"/>
        <v>-0.81693502099507598</v>
      </c>
      <c r="J17" s="115">
        <v>59020</v>
      </c>
      <c r="K17" s="116">
        <v>2.2464246424642464</v>
      </c>
      <c r="L17" s="115">
        <v>103298</v>
      </c>
      <c r="M17" s="116">
        <f t="shared" si="1"/>
        <v>0.7502202643171807</v>
      </c>
      <c r="N17" s="115">
        <v>107312</v>
      </c>
      <c r="O17" s="116">
        <f t="shared" si="3"/>
        <v>3.8858448372669274E-2</v>
      </c>
      <c r="P17" s="98">
        <f t="shared" si="4"/>
        <v>8.0586855169219263E-2</v>
      </c>
      <c r="Q17" s="115">
        <v>111150</v>
      </c>
      <c r="R17" s="116">
        <f t="shared" si="5"/>
        <v>3.5764872521246494E-2</v>
      </c>
      <c r="S17" s="116">
        <f t="shared" si="6"/>
        <v>0.11923390629248098</v>
      </c>
    </row>
    <row r="18" spans="1:19" x14ac:dyDescent="0.25">
      <c r="A18" s="1" t="s">
        <v>88</v>
      </c>
      <c r="B18" s="114" t="s">
        <v>89</v>
      </c>
      <c r="C18" s="115">
        <v>125459</v>
      </c>
      <c r="D18" s="115">
        <v>122073</v>
      </c>
      <c r="E18" s="116">
        <f t="shared" si="0"/>
        <v>-2.6988896771056647E-2</v>
      </c>
      <c r="F18" s="115">
        <v>109838</v>
      </c>
      <c r="G18" s="116">
        <f t="shared" si="2"/>
        <v>-0.10022691340427448</v>
      </c>
      <c r="H18" s="115">
        <v>21674</v>
      </c>
      <c r="I18" s="116">
        <f t="shared" si="2"/>
        <v>-0.80267302754966408</v>
      </c>
      <c r="J18" s="115">
        <v>89457</v>
      </c>
      <c r="K18" s="116">
        <v>3.127387653409615</v>
      </c>
      <c r="L18" s="115">
        <v>113209</v>
      </c>
      <c r="M18" s="116">
        <f t="shared" si="1"/>
        <v>0.26551303978447738</v>
      </c>
      <c r="N18" s="115">
        <v>119521</v>
      </c>
      <c r="O18" s="116">
        <f t="shared" si="3"/>
        <v>5.5755284473849143E-2</v>
      </c>
      <c r="P18" s="98">
        <f t="shared" si="4"/>
        <v>8.815710409876365E-2</v>
      </c>
      <c r="Q18" s="115">
        <v>125080</v>
      </c>
      <c r="R18" s="116">
        <f t="shared" si="5"/>
        <v>4.6510655031333448E-2</v>
      </c>
      <c r="S18" s="116">
        <f t="shared" si="6"/>
        <v>0.13876800378739595</v>
      </c>
    </row>
    <row r="19" spans="1:19" x14ac:dyDescent="0.25">
      <c r="A19" s="1" t="s">
        <v>90</v>
      </c>
      <c r="B19" s="114" t="s">
        <v>91</v>
      </c>
      <c r="C19" s="115">
        <v>105514</v>
      </c>
      <c r="D19" s="115">
        <v>105735</v>
      </c>
      <c r="E19" s="116">
        <f t="shared" si="0"/>
        <v>2.0945087855639422E-3</v>
      </c>
      <c r="F19" s="115">
        <v>107365</v>
      </c>
      <c r="G19" s="116">
        <f t="shared" si="2"/>
        <v>1.5415898236156522E-2</v>
      </c>
      <c r="H19" s="115">
        <v>16498</v>
      </c>
      <c r="I19" s="116">
        <f t="shared" si="2"/>
        <v>-0.8463372607460532</v>
      </c>
      <c r="J19" s="115">
        <v>88426</v>
      </c>
      <c r="K19" s="116">
        <v>4.3598011880227903</v>
      </c>
      <c r="L19" s="115">
        <v>107366</v>
      </c>
      <c r="M19" s="116">
        <f t="shared" si="1"/>
        <v>0.21419039648972027</v>
      </c>
      <c r="N19" s="115">
        <v>113999</v>
      </c>
      <c r="O19" s="116">
        <f t="shared" si="3"/>
        <v>6.1779334239889794E-2</v>
      </c>
      <c r="P19" s="98">
        <f t="shared" si="4"/>
        <v>6.1789223676244509E-2</v>
      </c>
      <c r="Q19" s="115">
        <v>113916</v>
      </c>
      <c r="R19" s="116">
        <f t="shared" si="5"/>
        <v>-7.280765620750751E-4</v>
      </c>
      <c r="S19" s="116">
        <f t="shared" si="6"/>
        <v>6.1016159828622074E-2</v>
      </c>
    </row>
    <row r="20" spans="1:19" x14ac:dyDescent="0.25">
      <c r="A20" s="1" t="s">
        <v>92</v>
      </c>
      <c r="B20" s="114" t="s">
        <v>93</v>
      </c>
      <c r="C20" s="115">
        <v>113502</v>
      </c>
      <c r="D20" s="115">
        <v>110884</v>
      </c>
      <c r="E20" s="116">
        <f t="shared" si="0"/>
        <v>-2.3065672851579677E-2</v>
      </c>
      <c r="F20" s="115">
        <v>109344</v>
      </c>
      <c r="G20" s="116">
        <f t="shared" si="2"/>
        <v>-1.3888387864795626E-2</v>
      </c>
      <c r="H20" s="115">
        <v>17398</v>
      </c>
      <c r="I20" s="116">
        <f t="shared" si="2"/>
        <v>-0.84088747439274214</v>
      </c>
      <c r="J20" s="115">
        <v>78855</v>
      </c>
      <c r="K20" s="116">
        <v>3.5324175192550866</v>
      </c>
      <c r="L20" s="115">
        <v>108917</v>
      </c>
      <c r="M20" s="116">
        <f t="shared" si="1"/>
        <v>0.38123137404096119</v>
      </c>
      <c r="N20" s="115">
        <v>111619</v>
      </c>
      <c r="O20" s="116">
        <f t="shared" si="3"/>
        <v>2.4807881230661799E-2</v>
      </c>
      <c r="P20" s="98">
        <f t="shared" si="4"/>
        <v>2.0805896985659933E-2</v>
      </c>
      <c r="Q20" s="115">
        <v>115450</v>
      </c>
      <c r="R20" s="116">
        <f>IFERROR(Q20/N20-1,"-")</f>
        <v>3.4322113618649119E-2</v>
      </c>
      <c r="S20" s="116">
        <f t="shared" si="6"/>
        <v>5.5842112964588742E-2</v>
      </c>
    </row>
    <row r="21" spans="1:19" ht="15.75" x14ac:dyDescent="0.25">
      <c r="A21" s="1" t="s">
        <v>0</v>
      </c>
      <c r="B21" s="117" t="s">
        <v>30</v>
      </c>
      <c r="C21" s="118">
        <v>1360793</v>
      </c>
      <c r="D21" s="118">
        <v>1322486</v>
      </c>
      <c r="E21" s="119">
        <f t="shared" si="0"/>
        <v>-2.8150497540772146E-2</v>
      </c>
      <c r="F21" s="118">
        <v>1299411</v>
      </c>
      <c r="G21" s="119">
        <f>F21/D21-1</f>
        <v>-1.7448199829714683E-2</v>
      </c>
      <c r="H21" s="118">
        <v>375345</v>
      </c>
      <c r="I21" s="119">
        <f t="shared" si="2"/>
        <v>-0.71114220212080703</v>
      </c>
      <c r="J21" s="118">
        <v>492258</v>
      </c>
      <c r="K21" s="119">
        <v>0.31148143707788845</v>
      </c>
      <c r="L21" s="118">
        <v>1243535</v>
      </c>
      <c r="M21" s="119">
        <f t="shared" si="1"/>
        <v>1.5261854555944239</v>
      </c>
      <c r="N21" s="118">
        <v>1319978</v>
      </c>
      <c r="O21" s="119">
        <f t="shared" si="3"/>
        <v>6.1472334916186533E-2</v>
      </c>
      <c r="P21" s="119">
        <f t="shared" si="4"/>
        <v>1.5827940505352078E-2</v>
      </c>
      <c r="Q21" s="118">
        <v>1387823</v>
      </c>
      <c r="R21" s="119">
        <v>5.139858391579244E-2</v>
      </c>
      <c r="S21" s="119">
        <v>6.8040058149423155E-2</v>
      </c>
    </row>
    <row r="22" spans="1:19" ht="6" customHeight="1" x14ac:dyDescent="0.25"/>
    <row r="23" spans="1:1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25"/>
      <c r="Q23" s="115"/>
      <c r="R23" s="105"/>
      <c r="S23" s="105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B662DB0-A379-4AF5-AD07-8A8DC0EFCD60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0871C250-D86D-4489-9DE8-C3506C1D358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44FEF89-2221-4683-BAE0-A7BD2F1268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2025-01-23T09:10:15Z</dcterms:created>
  <dcterms:modified xsi:type="dcterms:W3CDTF">2025-01-23T09:40:17Z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